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docs\docs\SVN\aem011_doc\trunk\02-Admin\02-Datasheet\07-Configuration-Tool\"/>
    </mc:Choice>
  </mc:AlternateContent>
  <xr:revisionPtr revIDLastSave="0" documentId="13_ncr:1_{CE99E870-1D0D-45AC-97CF-3345EB9812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culator" sheetId="1" r:id="rId1"/>
    <sheet name="Typical Valu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E14" i="2" s="1"/>
  <c r="F58" i="1"/>
  <c r="F57" i="1" s="1"/>
  <c r="F56" i="1" s="1"/>
  <c r="M6" i="2"/>
  <c r="F55" i="1" l="1"/>
  <c r="I15" i="2"/>
  <c r="E15" i="2" s="1"/>
  <c r="F45" i="1" l="1"/>
  <c r="F43" i="1"/>
  <c r="F44" i="1"/>
  <c r="F40" i="1"/>
  <c r="F41" i="1"/>
  <c r="M8" i="2" l="1"/>
  <c r="M7" i="2"/>
  <c r="F46" i="1" l="1"/>
  <c r="F26" i="1" l="1"/>
  <c r="F79" i="1" l="1"/>
  <c r="F28" i="1"/>
  <c r="F27" i="1"/>
  <c r="F68" i="1" l="1"/>
  <c r="F69" i="1" s="1"/>
  <c r="F80" i="1" l="1"/>
  <c r="F31" i="1"/>
  <c r="F30" i="1"/>
  <c r="F29" i="1"/>
  <c r="F59" i="1" l="1"/>
</calcChain>
</file>

<file path=xl/sharedStrings.xml><?xml version="1.0" encoding="utf-8"?>
<sst xmlns="http://schemas.openxmlformats.org/spreadsheetml/2006/main" count="175" uniqueCount="110">
  <si>
    <t>STEP 1</t>
  </si>
  <si>
    <t>STEP 2</t>
  </si>
  <si>
    <t>Results</t>
  </si>
  <si>
    <t xml:space="preserve">STEP 2 </t>
  </si>
  <si>
    <t>Custom mode from VOLTAGE level protection value</t>
  </si>
  <si>
    <t>Custom mode from RESISTORS values</t>
  </si>
  <si>
    <t>FBCOLD</t>
  </si>
  <si>
    <t>FBPRIM_U
FBPRIM_D</t>
  </si>
  <si>
    <t>Parameter</t>
  </si>
  <si>
    <t>Value</t>
  </si>
  <si>
    <t>Min.</t>
  </si>
  <si>
    <t>Max.</t>
  </si>
  <si>
    <t>2.20 V</t>
  </si>
  <si>
    <t>4.40 V</t>
  </si>
  <si>
    <t>4.50 V</t>
  </si>
  <si>
    <r>
      <t>1 M</t>
    </r>
    <r>
      <rPr>
        <sz val="11"/>
        <color theme="1"/>
        <rFont val="Calibri"/>
        <family val="2"/>
      </rPr>
      <t>Ω</t>
    </r>
  </si>
  <si>
    <r>
      <t>40 M</t>
    </r>
    <r>
      <rPr>
        <sz val="11"/>
        <color theme="1"/>
        <rFont val="Calibri"/>
        <family val="2"/>
      </rPr>
      <t>Ω</t>
    </r>
  </si>
  <si>
    <r>
      <t>100 M</t>
    </r>
    <r>
      <rPr>
        <sz val="11"/>
        <color theme="1"/>
        <rFont val="Calibri"/>
        <family val="2"/>
      </rPr>
      <t>Ω</t>
    </r>
  </si>
  <si>
    <t>Define the enable voltage threshold for the LDOs</t>
  </si>
  <si>
    <t>Define the overcharge voltage threshold for the battery</t>
  </si>
  <si>
    <t>Define the output voltage of the HVOUT LDO</t>
  </si>
  <si>
    <t>Define the overdischarge voltage threshold for the battery</t>
  </si>
  <si>
    <t>CUSTOM MODE CONFIGURATION 
(AVAILABLE FOR: AEM00940 / AEM00941 / AEM10941 / AEM30940)</t>
  </si>
  <si>
    <t>PRIMARY BATTERY CONFIGURATION
(AVAILABLE FOR: AEM00940 / AEM00941 / AEM10941 / AEM20940 / AEM30940)</t>
  </si>
  <si>
    <t>100 kΩ</t>
  </si>
  <si>
    <t>500 kΩ</t>
  </si>
  <si>
    <t>Define the minimal voltage level on the primary battery</t>
  </si>
  <si>
    <t>0.50 V</t>
  </si>
  <si>
    <t>COLD-START CONFIGURATION
(AVAILABLE FOR AEM10941)</t>
  </si>
  <si>
    <t>4.00 V</t>
  </si>
  <si>
    <t>10 MΩ</t>
  </si>
  <si>
    <t>Define the cold-start voltage required</t>
  </si>
  <si>
    <t>Description</t>
  </si>
  <si>
    <t>Fill WHITE CELLS</t>
  </si>
  <si>
    <t>Custom mode setting for typical storage elements</t>
  </si>
  <si>
    <t>Storage Element type</t>
  </si>
  <si>
    <r>
      <t xml:space="preserve">Desired Voltages </t>
    </r>
    <r>
      <rPr>
        <b/>
        <sz val="11"/>
        <color theme="1"/>
        <rFont val="Calibri"/>
        <family val="2"/>
        <scheme val="minor"/>
      </rPr>
      <t>[V]</t>
    </r>
  </si>
  <si>
    <r>
      <t xml:space="preserve">E24 Series Resistors </t>
    </r>
    <r>
      <rPr>
        <b/>
        <sz val="11"/>
        <color theme="1"/>
        <rFont val="Calibri"/>
        <family val="2"/>
        <scheme val="minor"/>
      </rPr>
      <t>[MΩ]</t>
    </r>
  </si>
  <si>
    <t>Vovdis</t>
  </si>
  <si>
    <t>Vchrdy</t>
  </si>
  <si>
    <t>Vovch</t>
  </si>
  <si>
    <t>R1</t>
  </si>
  <si>
    <t>R2</t>
  </si>
  <si>
    <t>R3</t>
  </si>
  <si>
    <t>R4</t>
  </si>
  <si>
    <t>RT</t>
  </si>
  <si>
    <t>Lithium-ion Supercapacitor (LiC)</t>
  </si>
  <si>
    <r>
      <t xml:space="preserve">Obtained Voltages </t>
    </r>
    <r>
      <rPr>
        <b/>
        <sz val="11"/>
        <color theme="1"/>
        <rFont val="Calibri"/>
        <family val="2"/>
        <scheme val="minor"/>
      </rPr>
      <t>[V]</t>
    </r>
  </si>
  <si>
    <t>Tadiran TLI1020A</t>
  </si>
  <si>
    <t>Tadiran HLC1020</t>
  </si>
  <si>
    <t>SRC_LVL_U
SRC_LVL_D</t>
  </si>
  <si>
    <t>GAIN</t>
  </si>
  <si>
    <t>0.05 V</t>
  </si>
  <si>
    <t>Define the target source voltage</t>
  </si>
  <si>
    <t>SOURCE LEVEL CONFIGURATION
(AVAILABLE FOR: AEM00940 and AEM00941)</t>
  </si>
  <si>
    <t>SRC_LVL_RANGE[1:0]</t>
  </si>
  <si>
    <t>Source level setting for typical PV cells</t>
  </si>
  <si>
    <t>0.55 V constant voltage PV cell</t>
  </si>
  <si>
    <t>0.75 V constant voltage PV cell</t>
  </si>
  <si>
    <t>R9</t>
  </si>
  <si>
    <t>R10</t>
  </si>
  <si>
    <t>00</t>
  </si>
  <si>
    <t>RS</t>
  </si>
  <si>
    <r>
      <t xml:space="preserve">Desired
Voltage </t>
    </r>
    <r>
      <rPr>
        <b/>
        <sz val="11"/>
        <color theme="1"/>
        <rFont val="Calibri"/>
        <family val="2"/>
        <scheme val="minor"/>
      </rPr>
      <t>[V]</t>
    </r>
  </si>
  <si>
    <r>
      <t xml:space="preserve">Obtained
Voltage </t>
    </r>
    <r>
      <rPr>
        <b/>
        <sz val="11"/>
        <color theme="1"/>
        <rFont val="Calibri"/>
        <family val="2"/>
        <scheme val="minor"/>
      </rPr>
      <t>[V]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</si>
  <si>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OVDIS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</si>
  <si>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CHRDY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</si>
  <si>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OVCH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</si>
  <si>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HV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</si>
  <si>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sz val="11"/>
        <color rgb="FFDDAC2A"/>
        <rFont val="Calibri"/>
        <family val="2"/>
        <scheme val="minor"/>
      </rPr>
      <t>V</t>
    </r>
    <r>
      <rPr>
        <vertAlign val="subscript"/>
        <sz val="11"/>
        <color rgb="FFDDAC2A"/>
        <rFont val="Calibri"/>
        <family val="2"/>
        <scheme val="minor"/>
      </rPr>
      <t>OVDIS</t>
    </r>
    <r>
      <rPr>
        <sz val="11"/>
        <color rgb="FF142918"/>
        <rFont val="Calibri"/>
        <family val="2"/>
        <scheme val="minor"/>
      </rPr>
      <t xml:space="preserve"> + 0.05 V</t>
    </r>
  </si>
  <si>
    <r>
      <rPr>
        <sz val="11"/>
        <color rgb="FFDDAC2A"/>
        <rFont val="Calibri"/>
        <family val="2"/>
        <scheme val="minor"/>
      </rPr>
      <t>V</t>
    </r>
    <r>
      <rPr>
        <vertAlign val="subscript"/>
        <sz val="11"/>
        <color rgb="FFDDAC2A"/>
        <rFont val="Calibri"/>
        <family val="2"/>
        <scheme val="minor"/>
      </rPr>
      <t>OVCH</t>
    </r>
    <r>
      <rPr>
        <sz val="11"/>
        <color rgb="FF142918"/>
        <rFont val="Calibri"/>
        <family val="2"/>
        <scheme val="minor"/>
      </rPr>
      <t xml:space="preserve"> - 0.05 V</t>
    </r>
  </si>
  <si>
    <r>
      <rPr>
        <sz val="11"/>
        <color rgb="FFDDAC2A"/>
        <rFont val="Calibri"/>
        <family val="2"/>
        <scheme val="minor"/>
      </rPr>
      <t>V</t>
    </r>
    <r>
      <rPr>
        <vertAlign val="subscript"/>
        <sz val="11"/>
        <color rgb="FFDDAC2A"/>
        <rFont val="Calibri"/>
        <family val="2"/>
        <scheme val="minor"/>
      </rPr>
      <t>CHRDY</t>
    </r>
    <r>
      <rPr>
        <sz val="11"/>
        <color rgb="FF142918"/>
        <rFont val="Calibri"/>
        <family val="2"/>
        <scheme val="minor"/>
      </rPr>
      <t xml:space="preserve"> + 0.05 V</t>
    </r>
  </si>
  <si>
    <r>
      <rPr>
        <sz val="11"/>
        <color rgb="FFDDAC2A"/>
        <rFont val="Calibri"/>
        <family val="2"/>
        <scheme val="minor"/>
      </rPr>
      <t>V</t>
    </r>
    <r>
      <rPr>
        <vertAlign val="subscript"/>
        <sz val="11"/>
        <color rgb="FFDDAC2A"/>
        <rFont val="Calibri"/>
        <family val="2"/>
        <scheme val="minor"/>
      </rPr>
      <t>OVDIS</t>
    </r>
    <r>
      <rPr>
        <sz val="11"/>
        <color rgb="FF142918"/>
        <rFont val="Calibri"/>
        <family val="2"/>
        <scheme val="minor"/>
      </rPr>
      <t xml:space="preserve"> - 0.3 V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</si>
  <si>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T</t>
    </r>
    <r>
      <rPr>
        <b/>
        <sz val="11"/>
        <color rgb="FF142918"/>
        <rFont val="Calibri"/>
        <family val="2"/>
        <scheme val="minor"/>
      </rPr>
      <t xml:space="preserve"> [M</t>
    </r>
    <r>
      <rPr>
        <b/>
        <sz val="11"/>
        <color rgb="FF142918"/>
        <rFont val="Calibri"/>
        <family val="2"/>
      </rPr>
      <t>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</si>
  <si>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V</t>
    </r>
    <r>
      <rPr>
        <b/>
        <sz val="11"/>
        <color rgb="FF142918"/>
        <rFont val="Calibri"/>
        <family val="2"/>
        <scheme val="minor"/>
      </rPr>
      <t xml:space="preserve"> [M</t>
    </r>
    <r>
      <rPr>
        <b/>
        <sz val="11"/>
        <color rgb="FF142918"/>
        <rFont val="Calibri"/>
        <family val="2"/>
      </rPr>
      <t>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</si>
  <si>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1</t>
    </r>
    <r>
      <rPr>
        <b/>
        <sz val="11"/>
        <color rgb="FF142918"/>
        <rFont val="Calibri"/>
        <family val="2"/>
        <scheme val="minor"/>
      </rPr>
      <t xml:space="preserve"> [MΩ]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</si>
  <si>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2</t>
    </r>
    <r>
      <rPr>
        <b/>
        <sz val="11"/>
        <color rgb="FF142918"/>
        <rFont val="Calibri"/>
        <family val="2"/>
        <scheme val="minor"/>
      </rPr>
      <t xml:space="preserve"> [MΩ]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</si>
  <si>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3</t>
    </r>
    <r>
      <rPr>
        <b/>
        <sz val="11"/>
        <color rgb="FF142918"/>
        <rFont val="Calibri"/>
        <family val="2"/>
        <scheme val="minor"/>
      </rPr>
      <t xml:space="preserve"> [MΩ]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</si>
  <si>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4</t>
    </r>
    <r>
      <rPr>
        <b/>
        <sz val="11"/>
        <color rgb="FF142918"/>
        <rFont val="Calibri"/>
        <family val="2"/>
        <scheme val="minor"/>
      </rPr>
      <t xml:space="preserve"> [MΩ]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</si>
  <si>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5</t>
    </r>
    <r>
      <rPr>
        <b/>
        <sz val="11"/>
        <color rgb="FF142918"/>
        <rFont val="Calibri"/>
        <family val="2"/>
        <scheme val="minor"/>
      </rPr>
      <t xml:space="preserve"> [MΩ]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</si>
  <si>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6</t>
    </r>
    <r>
      <rPr>
        <b/>
        <sz val="11"/>
        <color rgb="FF142918"/>
        <rFont val="Calibri"/>
        <family val="2"/>
        <scheme val="minor"/>
      </rPr>
      <t xml:space="preserve"> [MΩ]</t>
    </r>
  </si>
  <si>
    <r>
      <t xml:space="preserve">See </t>
    </r>
    <r>
      <rPr>
        <sz val="11"/>
        <color rgb="FFDDAC2A"/>
        <rFont val="Calibri"/>
        <family val="2"/>
        <scheme val="minor"/>
      </rPr>
      <t>R</t>
    </r>
    <r>
      <rPr>
        <vertAlign val="subscript"/>
        <sz val="11"/>
        <color rgb="FFDDAC2A"/>
        <rFont val="Calibri"/>
        <family val="2"/>
        <scheme val="minor"/>
      </rPr>
      <t>T</t>
    </r>
    <r>
      <rPr>
        <sz val="11"/>
        <color rgb="FF142918"/>
        <rFont val="Calibri"/>
        <family val="2"/>
        <scheme val="minor"/>
      </rPr>
      <t xml:space="preserve"> min./max.</t>
    </r>
  </si>
  <si>
    <r>
      <t xml:space="preserve">See </t>
    </r>
    <r>
      <rPr>
        <sz val="11"/>
        <color rgb="FFDDAC2A"/>
        <rFont val="Calibri"/>
        <family val="2"/>
        <scheme val="minor"/>
      </rPr>
      <t>R</t>
    </r>
    <r>
      <rPr>
        <vertAlign val="subscript"/>
        <sz val="11"/>
        <color rgb="FFDDAC2A"/>
        <rFont val="Calibri"/>
        <family val="2"/>
        <scheme val="minor"/>
      </rPr>
      <t>V</t>
    </r>
    <r>
      <rPr>
        <sz val="11"/>
        <color rgb="FF142918"/>
        <rFont val="Calibri"/>
        <family val="2"/>
        <scheme val="minor"/>
      </rPr>
      <t xml:space="preserve"> min./max.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</si>
  <si>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SRC_REG</t>
    </r>
    <r>
      <rPr>
        <b/>
        <sz val="11"/>
        <color theme="1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</si>
  <si>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S</t>
    </r>
    <r>
      <rPr>
        <b/>
        <sz val="11"/>
        <color theme="8" tint="-0.249977111117893"/>
        <rFont val="Calibri"/>
        <family val="2"/>
        <scheme val="minor"/>
      </rPr>
      <t xml:space="preserve"> =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9</t>
    </r>
    <r>
      <rPr>
        <b/>
        <sz val="11"/>
        <color theme="8" tint="-0.249977111117893"/>
        <rFont val="Calibri"/>
        <family val="2"/>
        <scheme val="minor"/>
      </rPr>
      <t xml:space="preserve"> +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10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</si>
  <si>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9</t>
    </r>
    <r>
      <rPr>
        <b/>
        <sz val="11"/>
        <color rgb="FF142918"/>
        <rFont val="Calibri"/>
        <family val="2"/>
        <scheme val="minor"/>
      </rPr>
      <t xml:space="preserve"> [MΩ]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</si>
  <si>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10</t>
    </r>
    <r>
      <rPr>
        <b/>
        <sz val="11"/>
        <color rgb="FF142918"/>
        <rFont val="Calibri"/>
        <family val="2"/>
        <scheme val="minor"/>
      </rPr>
      <t xml:space="preserve"> [MΩ]</t>
    </r>
  </si>
  <si>
    <r>
      <t xml:space="preserve">See </t>
    </r>
    <r>
      <rPr>
        <sz val="11"/>
        <color rgb="FFDDAC2A"/>
        <rFont val="Calibri"/>
        <family val="2"/>
        <scheme val="minor"/>
      </rPr>
      <t>R</t>
    </r>
    <r>
      <rPr>
        <vertAlign val="subscript"/>
        <sz val="11"/>
        <color rgb="FFDDAC2A"/>
        <rFont val="Calibri"/>
        <family val="2"/>
        <scheme val="minor"/>
      </rPr>
      <t>S</t>
    </r>
    <r>
      <rPr>
        <sz val="11"/>
        <color rgb="FF142918"/>
        <rFont val="Calibri"/>
        <family val="2"/>
        <scheme val="minor"/>
      </rPr>
      <t xml:space="preserve"> min./max.</t>
    </r>
  </si>
  <si>
    <r>
      <t xml:space="preserve">See </t>
    </r>
    <r>
      <rPr>
        <sz val="11"/>
        <color rgb="FFDDAC2A"/>
        <rFont val="Calibri"/>
        <family val="2"/>
        <scheme val="minor"/>
      </rPr>
      <t>R</t>
    </r>
    <r>
      <rPr>
        <vertAlign val="subscript"/>
        <sz val="11"/>
        <color rgb="FFDDAC2A"/>
        <rFont val="Calibri"/>
        <family val="2"/>
        <scheme val="minor"/>
      </rPr>
      <t>P</t>
    </r>
    <r>
      <rPr>
        <sz val="11"/>
        <color rgb="FF142918"/>
        <rFont val="Calibri"/>
        <family val="2"/>
        <scheme val="minor"/>
      </rPr>
      <t xml:space="preserve"> min./max.</t>
    </r>
  </si>
  <si>
    <r>
      <t xml:space="preserve">See </t>
    </r>
    <r>
      <rPr>
        <sz val="11"/>
        <color rgb="FFDDAC2A"/>
        <rFont val="Calibri"/>
        <family val="2"/>
        <scheme val="minor"/>
      </rPr>
      <t>R</t>
    </r>
    <r>
      <rPr>
        <vertAlign val="subscript"/>
        <sz val="11"/>
        <color rgb="FFDDAC2A"/>
        <rFont val="Calibri"/>
        <family val="2"/>
        <scheme val="minor"/>
      </rPr>
      <t>C</t>
    </r>
    <r>
      <rPr>
        <sz val="11"/>
        <color rgb="FF142918"/>
        <rFont val="Calibri"/>
        <family val="2"/>
        <scheme val="minor"/>
      </rPr>
      <t xml:space="preserve"> min./max.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</si>
  <si>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PRIM,MIN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</si>
  <si>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P</t>
    </r>
    <r>
      <rPr>
        <b/>
        <sz val="11"/>
        <color rgb="FF142918"/>
        <rFont val="Calibri"/>
        <family val="2"/>
        <scheme val="minor"/>
      </rPr>
      <t xml:space="preserve"> [kΩ]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</si>
  <si>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7</t>
    </r>
    <r>
      <rPr>
        <b/>
        <sz val="11"/>
        <color rgb="FF142918"/>
        <rFont val="Calibri"/>
        <family val="2"/>
        <scheme val="minor"/>
      </rPr>
      <t xml:space="preserve"> [kΩ]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</si>
  <si>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8</t>
    </r>
    <r>
      <rPr>
        <b/>
        <sz val="11"/>
        <color rgb="FF142918"/>
        <rFont val="Calibri"/>
        <family val="2"/>
        <scheme val="minor"/>
      </rPr>
      <t xml:space="preserve"> [kΩ]</t>
    </r>
  </si>
  <si>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CS</t>
    </r>
    <r>
      <rPr>
        <b/>
        <sz val="11"/>
        <color rgb="FF142918"/>
        <rFont val="Calibri"/>
        <family val="2"/>
        <scheme val="minor"/>
      </rPr>
      <t xml:space="preserve"> [V]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</si>
  <si>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C</t>
    </r>
    <r>
      <rPr>
        <b/>
        <sz val="11"/>
        <color rgb="FF142918"/>
        <rFont val="Calibri"/>
        <family val="2"/>
        <scheme val="minor"/>
      </rPr>
      <t xml:space="preserve"> [MΩ]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</si>
  <si>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P</t>
    </r>
    <r>
      <rPr>
        <b/>
        <sz val="11"/>
        <color theme="8" tint="-0.249977111117893"/>
        <rFont val="Calibri"/>
        <family val="2"/>
        <scheme val="minor"/>
      </rPr>
      <t xml:space="preserve"> =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7</t>
    </r>
    <r>
      <rPr>
        <b/>
        <sz val="11"/>
        <color theme="8" tint="-0.249977111117893"/>
        <rFont val="Calibri"/>
        <family val="2"/>
        <scheme val="minor"/>
      </rPr>
      <t xml:space="preserve"> +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8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</si>
  <si>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C</t>
    </r>
    <r>
      <rPr>
        <b/>
        <sz val="11"/>
        <color theme="8" tint="-0.249977111117893"/>
        <rFont val="Calibri"/>
        <family val="2"/>
        <scheme val="minor"/>
      </rPr>
      <t xml:space="preserve"> =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9</t>
    </r>
    <r>
      <rPr>
        <b/>
        <sz val="11"/>
        <color theme="8" tint="-0.249977111117893"/>
        <rFont val="Calibri"/>
        <family val="2"/>
        <scheme val="minor"/>
      </rPr>
      <t xml:space="preserve"> +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10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</si>
  <si>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T</t>
    </r>
    <r>
      <rPr>
        <b/>
        <sz val="11"/>
        <color theme="8" tint="-0.249977111117893"/>
        <rFont val="Calibri"/>
        <family val="2"/>
        <scheme val="minor"/>
      </rPr>
      <t xml:space="preserve"> =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1</t>
    </r>
    <r>
      <rPr>
        <b/>
        <sz val="11"/>
        <color theme="8" tint="-0.249977111117893"/>
        <rFont val="Calibri"/>
        <family val="2"/>
        <scheme val="minor"/>
      </rPr>
      <t xml:space="preserve"> +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2</t>
    </r>
    <r>
      <rPr>
        <b/>
        <sz val="11"/>
        <color theme="8" tint="-0.249977111117893"/>
        <rFont val="Calibri"/>
        <family val="2"/>
        <scheme val="minor"/>
      </rPr>
      <t xml:space="preserve"> +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3</t>
    </r>
    <r>
      <rPr>
        <b/>
        <sz val="11"/>
        <color theme="8" tint="-0.249977111117893"/>
        <rFont val="Calibri"/>
        <family val="2"/>
        <scheme val="minor"/>
      </rPr>
      <t xml:space="preserve"> +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4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</si>
  <si>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V</t>
    </r>
    <r>
      <rPr>
        <b/>
        <sz val="11"/>
        <color theme="8" tint="-0.249977111117893"/>
        <rFont val="Calibri"/>
        <family val="2"/>
        <scheme val="minor"/>
      </rPr>
      <t xml:space="preserve"> =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5</t>
    </r>
    <r>
      <rPr>
        <b/>
        <sz val="11"/>
        <color theme="8" tint="-0.249977111117893"/>
        <rFont val="Calibri"/>
        <family val="2"/>
        <scheme val="minor"/>
      </rPr>
      <t xml:space="preserve"> + </t>
    </r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6</t>
    </r>
  </si>
  <si>
    <r>
      <rPr>
        <b/>
        <sz val="11"/>
        <rFont val="Calibri"/>
        <family val="2"/>
        <scheme val="minor"/>
      </rPr>
      <t xml:space="preserve"> Targeted </t>
    </r>
    <r>
      <rPr>
        <b/>
        <sz val="11"/>
        <color rgb="FFDDAC2A"/>
        <rFont val="Calibri"/>
        <family val="2"/>
        <scheme val="minor"/>
      </rPr>
      <t>V</t>
    </r>
    <r>
      <rPr>
        <b/>
        <vertAlign val="subscript"/>
        <sz val="11"/>
        <color rgb="FFDDAC2A"/>
        <rFont val="Calibri"/>
        <family val="2"/>
        <scheme val="minor"/>
      </rPr>
      <t>SRC_REG</t>
    </r>
    <r>
      <rPr>
        <b/>
        <sz val="11"/>
        <color theme="1"/>
        <rFont val="Calibri"/>
        <family val="2"/>
        <scheme val="minor"/>
      </rPr>
      <t xml:space="preserve"> [V]</t>
    </r>
  </si>
  <si>
    <t>Description/ Comment</t>
  </si>
  <si>
    <t>The resolution of the DAC is 27.5mV * GAIN. If the result is between two values, the AEM will take the top value. 
Thus, for a source regulation of 0.75V, it's better to target a voltage of 0.74V instead of 0.75V. It will allow to regulate at 0.7425V instead of 0.77V.</t>
  </si>
  <si>
    <t>1.80 V</t>
  </si>
  <si>
    <t>0.60 V</t>
  </si>
  <si>
    <t>1000 kΩ</t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</si>
  <si>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S</t>
    </r>
    <r>
      <rPr>
        <b/>
        <sz val="11"/>
        <color rgb="FF142918"/>
        <rFont val="Calibri"/>
        <family val="2"/>
        <scheme val="minor"/>
      </rPr>
      <t xml:space="preserve"> [k</t>
    </r>
    <r>
      <rPr>
        <b/>
        <sz val="11"/>
        <color rgb="FF142918"/>
        <rFont val="Calibri"/>
        <family val="2"/>
      </rPr>
      <t>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</si>
  <si>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9</t>
    </r>
    <r>
      <rPr>
        <b/>
        <sz val="11"/>
        <color rgb="FF142918"/>
        <rFont val="Calibri"/>
        <family val="2"/>
        <scheme val="minor"/>
      </rPr>
      <t xml:space="preserve"> [kΩ]</t>
    </r>
  </si>
  <si>
    <r>
      <rPr>
        <b/>
        <sz val="11"/>
        <color rgb="FFDDAC2A"/>
        <rFont val="Calibri"/>
        <family val="2"/>
        <scheme val="minor"/>
      </rPr>
      <t>R</t>
    </r>
    <r>
      <rPr>
        <b/>
        <vertAlign val="subscript"/>
        <sz val="11"/>
        <color rgb="FFDDAC2A"/>
        <rFont val="Calibri"/>
        <family val="2"/>
        <scheme val="minor"/>
      </rPr>
      <t>10</t>
    </r>
    <r>
      <rPr>
        <b/>
        <sz val="11"/>
        <color rgb="FF142918"/>
        <rFont val="Calibri"/>
        <family val="2"/>
        <scheme val="minor"/>
      </rPr>
      <t xml:space="preserve"> [kΩ]</t>
    </r>
  </si>
  <si>
    <r>
      <t xml:space="preserve">E24 Series Resistors </t>
    </r>
    <r>
      <rPr>
        <b/>
        <sz val="11"/>
        <color theme="1"/>
        <rFont val="Calibri"/>
        <family val="2"/>
        <scheme val="minor"/>
      </rPr>
      <t>[kΩ]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</si>
</sst>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142918"/>
      <name val="Calibri"/>
      <family val="2"/>
      <scheme val="minor"/>
    </font>
    <font>
      <b/>
      <sz val="11"/>
      <color rgb="FF142918"/>
      <name val="Calibri"/>
      <family val="2"/>
      <scheme val="minor"/>
    </font>
    <font>
      <b/>
      <sz val="11"/>
      <color rgb="FF142918"/>
      <name val="Calibri"/>
      <family val="2"/>
    </font>
    <font>
      <b/>
      <sz val="11"/>
      <color theme="2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DDAC2A"/>
      <name val="Calibri"/>
      <family val="2"/>
      <scheme val="minor"/>
    </font>
    <font>
      <b/>
      <vertAlign val="subscript"/>
      <sz val="11"/>
      <color rgb="FFDDAC2A"/>
      <name val="Calibri"/>
      <family val="2"/>
      <scheme val="minor"/>
    </font>
    <font>
      <sz val="11"/>
      <color rgb="FFDDAC2A"/>
      <name val="Calibri"/>
      <family val="2"/>
      <scheme val="minor"/>
    </font>
    <font>
      <vertAlign val="subscript"/>
      <sz val="11"/>
      <color rgb="FFDDAC2A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8BF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2" fontId="7" fillId="0" borderId="1" xfId="0" applyNumberFormat="1" applyFont="1" applyBorder="1" applyAlignment="1" applyProtection="1">
      <alignment horizontal="right" vertical="center" indent="2"/>
      <protection locked="0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0" fillId="0" borderId="0" xfId="0" applyFont="1"/>
    <xf numFmtId="0" fontId="0" fillId="5" borderId="14" xfId="0" applyFill="1" applyBorder="1"/>
    <xf numFmtId="0" fontId="0" fillId="0" borderId="4" xfId="0" applyBorder="1"/>
    <xf numFmtId="0" fontId="7" fillId="4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 vertical="center"/>
    </xf>
    <xf numFmtId="0" fontId="1" fillId="5" borderId="14" xfId="0" applyFont="1" applyFill="1" applyBorder="1"/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right" vertical="center" indent="2"/>
    </xf>
    <xf numFmtId="0" fontId="4" fillId="0" borderId="0" xfId="0" applyFont="1" applyAlignment="1">
      <alignment horizontal="left" indent="1"/>
    </xf>
    <xf numFmtId="0" fontId="4" fillId="0" borderId="3" xfId="0" applyFont="1" applyBorder="1" applyAlignment="1">
      <alignment horizontal="right" vertical="center" indent="2"/>
    </xf>
    <xf numFmtId="0" fontId="4" fillId="0" borderId="0" xfId="0" applyFont="1" applyAlignment="1">
      <alignment horizontal="center"/>
    </xf>
    <xf numFmtId="2" fontId="4" fillId="3" borderId="5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 vertical="center" indent="2"/>
    </xf>
    <xf numFmtId="2" fontId="4" fillId="3" borderId="1" xfId="0" applyNumberFormat="1" applyFont="1" applyFill="1" applyBorder="1" applyAlignment="1">
      <alignment horizontal="right" vertical="center" indent="2"/>
    </xf>
    <xf numFmtId="2" fontId="3" fillId="3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right" vertical="center" indent="2"/>
    </xf>
    <xf numFmtId="2" fontId="7" fillId="3" borderId="1" xfId="0" applyNumberFormat="1" applyFont="1" applyFill="1" applyBorder="1" applyAlignment="1">
      <alignment horizontal="right" vertical="center" indent="2"/>
    </xf>
    <xf numFmtId="0" fontId="4" fillId="3" borderId="9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right" vertical="center" indent="2"/>
    </xf>
    <xf numFmtId="164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4" fillId="3" borderId="1" xfId="0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1"/>
    </xf>
    <xf numFmtId="49" fontId="3" fillId="3" borderId="5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indent="1"/>
    </xf>
    <xf numFmtId="49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2" fontId="3" fillId="6" borderId="18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3" fillId="6" borderId="19" xfId="0" applyNumberFormat="1" applyFont="1" applyFill="1" applyBorder="1" applyAlignment="1">
      <alignment horizontal="center" vertical="center"/>
    </xf>
    <xf numFmtId="2" fontId="3" fillId="6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indent="1"/>
    </xf>
    <xf numFmtId="0" fontId="7" fillId="4" borderId="5" xfId="0" applyFont="1" applyFill="1" applyBorder="1" applyAlignment="1">
      <alignment horizontal="left" indent="1"/>
    </xf>
    <xf numFmtId="0" fontId="7" fillId="4" borderId="9" xfId="0" applyFont="1" applyFill="1" applyBorder="1" applyAlignment="1">
      <alignment horizontal="left" indent="1"/>
    </xf>
    <xf numFmtId="0" fontId="4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indent="1"/>
    </xf>
    <xf numFmtId="0" fontId="9" fillId="7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2" fontId="3" fillId="6" borderId="3" xfId="0" applyNumberFormat="1" applyFont="1" applyFill="1" applyBorder="1" applyAlignment="1">
      <alignment horizontal="center" vertical="center"/>
    </xf>
    <xf numFmtId="2" fontId="3" fillId="6" borderId="0" xfId="0" applyNumberFormat="1" applyFont="1" applyFill="1" applyAlignment="1">
      <alignment horizontal="center" vertical="center"/>
    </xf>
    <xf numFmtId="2" fontId="3" fillId="6" borderId="4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top" wrapText="1" indent="1"/>
    </xf>
    <xf numFmtId="0" fontId="1" fillId="2" borderId="8" xfId="0" applyFont="1" applyFill="1" applyBorder="1" applyAlignment="1">
      <alignment horizontal="left" vertical="top" indent="1"/>
    </xf>
    <xf numFmtId="0" fontId="1" fillId="2" borderId="2" xfId="0" applyFont="1" applyFill="1" applyBorder="1" applyAlignment="1">
      <alignment horizontal="left" vertical="top" indent="1"/>
    </xf>
    <xf numFmtId="0" fontId="1" fillId="2" borderId="6" xfId="0" applyFont="1" applyFill="1" applyBorder="1" applyAlignment="1">
      <alignment horizontal="left" vertical="top" indent="1"/>
    </xf>
    <xf numFmtId="0" fontId="1" fillId="2" borderId="19" xfId="0" applyFont="1" applyFill="1" applyBorder="1" applyAlignment="1">
      <alignment horizontal="left" vertical="top" indent="1"/>
    </xf>
    <xf numFmtId="0" fontId="1" fillId="2" borderId="7" xfId="0" applyFont="1" applyFill="1" applyBorder="1" applyAlignment="1">
      <alignment horizontal="left" vertical="top" indent="1"/>
    </xf>
    <xf numFmtId="49" fontId="3" fillId="6" borderId="18" xfId="0" applyNumberFormat="1" applyFont="1" applyFill="1" applyBorder="1" applyAlignment="1">
      <alignment horizontal="center" vertical="center"/>
    </xf>
    <xf numFmtId="49" fontId="3" fillId="6" borderId="8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6" xfId="0" applyNumberFormat="1" applyFont="1" applyFill="1" applyBorder="1" applyAlignment="1">
      <alignment horizontal="center" vertical="center"/>
    </xf>
    <xf numFmtId="49" fontId="3" fillId="6" borderId="19" xfId="0" applyNumberFormat="1" applyFont="1" applyFill="1" applyBorder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F2F2"/>
      <color rgb="FFE2EFDA"/>
      <color rgb="FF68BF6A"/>
      <color rgb="FF1429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-peas.com/types/energy-harvesting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73715</xdr:colOff>
      <xdr:row>1</xdr:row>
      <xdr:rowOff>97840</xdr:rowOff>
    </xdr:from>
    <xdr:to>
      <xdr:col>9</xdr:col>
      <xdr:colOff>4323628</xdr:colOff>
      <xdr:row>12</xdr:row>
      <xdr:rowOff>78902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638BD7E-C953-4664-BA7A-15153C3E2F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1" b="32596"/>
        <a:stretch/>
      </xdr:blipFill>
      <xdr:spPr>
        <a:xfrm>
          <a:off x="159440" y="193090"/>
          <a:ext cx="11927785" cy="2076562"/>
        </a:xfrm>
        <a:prstGeom prst="rect">
          <a:avLst/>
        </a:prstGeom>
      </xdr:spPr>
    </xdr:pic>
    <xdr:clientData/>
  </xdr:twoCellAnchor>
  <xdr:twoCellAnchor editAs="oneCell">
    <xdr:from>
      <xdr:col>8</xdr:col>
      <xdr:colOff>230854</xdr:colOff>
      <xdr:row>25</xdr:row>
      <xdr:rowOff>2110</xdr:rowOff>
    </xdr:from>
    <xdr:to>
      <xdr:col>9</xdr:col>
      <xdr:colOff>4210749</xdr:colOff>
      <xdr:row>40</xdr:row>
      <xdr:rowOff>116133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DEB7DF-5D55-418E-B07C-0A0786FFA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7729" y="4869385"/>
          <a:ext cx="5702015" cy="34050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>
    <xdr:from>
      <xdr:col>7</xdr:col>
      <xdr:colOff>1034498</xdr:colOff>
      <xdr:row>2</xdr:row>
      <xdr:rowOff>68839</xdr:rowOff>
    </xdr:from>
    <xdr:to>
      <xdr:col>9</xdr:col>
      <xdr:colOff>4176504</xdr:colOff>
      <xdr:row>11</xdr:row>
      <xdr:rowOff>9671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AB7805-4058-42EA-B737-8DC78205057F}"/>
            </a:ext>
          </a:extLst>
        </xdr:cNvPr>
        <xdr:cNvSpPr txBox="1"/>
      </xdr:nvSpPr>
      <xdr:spPr>
        <a:xfrm>
          <a:off x="5539823" y="354589"/>
          <a:ext cx="5932831" cy="16553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200"/>
            <a:t>This spreadsheet allows to define the optional external</a:t>
          </a:r>
          <a:r>
            <a:rPr lang="fr-BE" sz="1200" baseline="0"/>
            <a:t> resistor values for specific configurations of the AEM00940, AEM00941, AEM10941, AEM20940 and AEM30940 as defined in the datasheet of each components.</a:t>
          </a:r>
        </a:p>
        <a:p>
          <a:endParaRPr lang="fr-BE" sz="1200" baseline="0"/>
        </a:p>
        <a:p>
          <a:r>
            <a:rPr lang="fr-B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AEM datasheets </a:t>
          </a:r>
          <a:r>
            <a:rPr lang="fr-BE" sz="1200" baseline="0"/>
            <a:t>and </a:t>
          </a:r>
          <a:r>
            <a:rPr lang="fr-B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user guides for the evaluation boards </a:t>
          </a:r>
          <a:r>
            <a:rPr lang="fr-BE" sz="1200" baseline="0"/>
            <a:t>can be found on e-peas website</a:t>
          </a:r>
        </a:p>
        <a:p>
          <a:r>
            <a:rPr lang="fr-BE" sz="1200" b="1" baseline="0">
              <a:solidFill>
                <a:schemeClr val="accent5">
                  <a:lumMod val="75000"/>
                </a:schemeClr>
              </a:solidFill>
            </a:rPr>
            <a:t>https://e-peas.com/types/energy-harvesting/</a:t>
          </a:r>
        </a:p>
        <a:p>
          <a:endParaRPr lang="fr-BE" sz="1200" baseline="0"/>
        </a:p>
        <a:p>
          <a:r>
            <a:rPr lang="fr-BE" sz="1200" baseline="0"/>
            <a:t>For additional support, contact </a:t>
          </a:r>
          <a:r>
            <a:rPr lang="fr-BE" sz="1200" b="1" baseline="0">
              <a:solidFill>
                <a:srgbClr val="68BF6A"/>
              </a:solidFill>
            </a:rPr>
            <a:t>support@e-peas.com</a:t>
          </a:r>
        </a:p>
      </xdr:txBody>
    </xdr:sp>
    <xdr:clientData/>
  </xdr:twoCellAnchor>
  <xdr:twoCellAnchor editAs="oneCell">
    <xdr:from>
      <xdr:col>2</xdr:col>
      <xdr:colOff>199465</xdr:colOff>
      <xdr:row>2</xdr:row>
      <xdr:rowOff>137272</xdr:rowOff>
    </xdr:from>
    <xdr:to>
      <xdr:col>6</xdr:col>
      <xdr:colOff>588011</xdr:colOff>
      <xdr:row>10</xdr:row>
      <xdr:rowOff>55741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1725223-ADF9-44D3-A3A0-61D39EBC2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15" y="423022"/>
          <a:ext cx="4139162" cy="145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1"/>
  <sheetViews>
    <sheetView showGridLines="0" tabSelected="1" topLeftCell="A41" zoomScale="115" zoomScaleNormal="115" workbookViewId="0">
      <selection activeCell="D52" sqref="D52:I52"/>
    </sheetView>
  </sheetViews>
  <sheetFormatPr defaultRowHeight="15" x14ac:dyDescent="0.25"/>
  <cols>
    <col min="1" max="2" width="1.28515625" customWidth="1"/>
    <col min="3" max="3" width="13" customWidth="1"/>
    <col min="4" max="4" width="10" customWidth="1"/>
    <col min="5" max="5" width="21.140625" style="3" bestFit="1" customWidth="1"/>
    <col min="6" max="6" width="12" style="3" customWidth="1"/>
    <col min="7" max="7" width="15.85546875" style="3" customWidth="1"/>
    <col min="8" max="8" width="15.7109375" style="3" customWidth="1"/>
    <col min="9" max="9" width="26" customWidth="1"/>
    <col min="10" max="10" width="66.28515625" customWidth="1"/>
    <col min="11" max="11" width="1.42578125" customWidth="1"/>
  </cols>
  <sheetData>
    <row r="1" spans="2:11" ht="7.5" customHeight="1" thickBot="1" x14ac:dyDescent="0.3"/>
    <row r="2" spans="2:11" x14ac:dyDescent="0.25">
      <c r="B2" s="4"/>
      <c r="C2" s="5"/>
      <c r="D2" s="5"/>
      <c r="E2" s="6"/>
      <c r="F2" s="6"/>
      <c r="G2" s="6"/>
      <c r="H2" s="6"/>
      <c r="I2" s="5"/>
      <c r="J2" s="5"/>
      <c r="K2" s="7"/>
    </row>
    <row r="3" spans="2:11" x14ac:dyDescent="0.25">
      <c r="B3" s="8"/>
      <c r="K3" s="9"/>
    </row>
    <row r="4" spans="2:11" x14ac:dyDescent="0.25">
      <c r="B4" s="8"/>
      <c r="K4" s="9"/>
    </row>
    <row r="5" spans="2:11" x14ac:dyDescent="0.25">
      <c r="B5" s="8"/>
      <c r="K5" s="9"/>
    </row>
    <row r="6" spans="2:11" x14ac:dyDescent="0.25">
      <c r="B6" s="8"/>
      <c r="K6" s="9"/>
    </row>
    <row r="7" spans="2:11" x14ac:dyDescent="0.25">
      <c r="B7" s="8"/>
      <c r="K7" s="9"/>
    </row>
    <row r="8" spans="2:11" x14ac:dyDescent="0.25">
      <c r="B8" s="8"/>
      <c r="K8" s="9"/>
    </row>
    <row r="9" spans="2:11" x14ac:dyDescent="0.25">
      <c r="B9" s="8"/>
      <c r="K9" s="9"/>
    </row>
    <row r="10" spans="2:11" x14ac:dyDescent="0.25">
      <c r="B10" s="8"/>
      <c r="K10" s="9"/>
    </row>
    <row r="11" spans="2:11" x14ac:dyDescent="0.25">
      <c r="B11" s="8"/>
      <c r="K11" s="9"/>
    </row>
    <row r="12" spans="2:11" x14ac:dyDescent="0.25">
      <c r="B12" s="8"/>
      <c r="K12" s="9"/>
    </row>
    <row r="13" spans="2:11" ht="24" customHeight="1" x14ac:dyDescent="0.25">
      <c r="B13" s="8"/>
      <c r="C13" s="10" t="s">
        <v>33</v>
      </c>
      <c r="K13" s="9"/>
    </row>
    <row r="14" spans="2:11" ht="9" customHeight="1" x14ac:dyDescent="0.25">
      <c r="B14" s="8"/>
      <c r="K14" s="9"/>
    </row>
    <row r="15" spans="2:11" ht="30" customHeight="1" x14ac:dyDescent="0.25">
      <c r="B15" s="8"/>
      <c r="C15" s="55" t="s">
        <v>22</v>
      </c>
      <c r="D15" s="55"/>
      <c r="E15" s="55"/>
      <c r="F15" s="55"/>
      <c r="G15" s="55"/>
      <c r="H15" s="55"/>
      <c r="I15" s="55"/>
      <c r="J15" s="55"/>
      <c r="K15" s="11"/>
    </row>
    <row r="16" spans="2:11" ht="15" customHeight="1" x14ac:dyDescent="0.25">
      <c r="B16" s="8"/>
      <c r="E16"/>
      <c r="F16"/>
      <c r="G16"/>
      <c r="H16"/>
      <c r="K16" s="11"/>
    </row>
    <row r="17" spans="2:15" ht="15" customHeight="1" x14ac:dyDescent="0.25">
      <c r="B17" s="8"/>
      <c r="C17" s="2"/>
      <c r="D17" s="12"/>
      <c r="E17" s="13" t="s">
        <v>8</v>
      </c>
      <c r="F17" s="13" t="s">
        <v>9</v>
      </c>
      <c r="G17" s="13" t="s">
        <v>10</v>
      </c>
      <c r="H17" s="14" t="s">
        <v>11</v>
      </c>
      <c r="I17" s="63" t="s">
        <v>32</v>
      </c>
      <c r="J17" s="64"/>
      <c r="K17" s="11"/>
    </row>
    <row r="18" spans="2:15" ht="17.25" customHeight="1" x14ac:dyDescent="0.25">
      <c r="B18" s="8"/>
      <c r="C18" s="70" t="s">
        <v>4</v>
      </c>
      <c r="D18" s="71" t="s">
        <v>0</v>
      </c>
      <c r="E18" s="43" t="s">
        <v>65</v>
      </c>
      <c r="F18" s="1">
        <v>2.2000000000000002</v>
      </c>
      <c r="G18" s="15" t="s">
        <v>12</v>
      </c>
      <c r="H18" s="15" t="s">
        <v>13</v>
      </c>
      <c r="I18" s="62" t="s">
        <v>21</v>
      </c>
      <c r="J18" s="62"/>
      <c r="K18" s="16"/>
    </row>
    <row r="19" spans="2:15" ht="17.25" customHeight="1" x14ac:dyDescent="0.25">
      <c r="B19" s="8"/>
      <c r="C19" s="70"/>
      <c r="D19" s="71"/>
      <c r="E19" s="43" t="s">
        <v>66</v>
      </c>
      <c r="F19" s="1">
        <v>4</v>
      </c>
      <c r="G19" s="44" t="s">
        <v>69</v>
      </c>
      <c r="H19" s="44" t="s">
        <v>70</v>
      </c>
      <c r="I19" s="62" t="s">
        <v>18</v>
      </c>
      <c r="J19" s="62"/>
      <c r="K19" s="16"/>
    </row>
    <row r="20" spans="2:15" ht="17.25" customHeight="1" x14ac:dyDescent="0.25">
      <c r="B20" s="8"/>
      <c r="C20" s="70"/>
      <c r="D20" s="71"/>
      <c r="E20" s="43" t="s">
        <v>67</v>
      </c>
      <c r="F20" s="1">
        <v>4.5</v>
      </c>
      <c r="G20" s="44" t="s">
        <v>71</v>
      </c>
      <c r="H20" s="45" t="s">
        <v>14</v>
      </c>
      <c r="I20" s="62" t="s">
        <v>19</v>
      </c>
      <c r="J20" s="62"/>
      <c r="K20" s="16"/>
    </row>
    <row r="21" spans="2:15" ht="17.25" customHeight="1" x14ac:dyDescent="0.25">
      <c r="B21" s="8"/>
      <c r="C21" s="70"/>
      <c r="D21" s="72"/>
      <c r="E21" s="43" t="s">
        <v>68</v>
      </c>
      <c r="F21" s="1">
        <v>1.8</v>
      </c>
      <c r="G21" s="15" t="s">
        <v>103</v>
      </c>
      <c r="H21" s="44" t="s">
        <v>72</v>
      </c>
      <c r="I21" s="62" t="s">
        <v>20</v>
      </c>
      <c r="J21" s="62"/>
      <c r="K21" s="16"/>
    </row>
    <row r="22" spans="2:15" ht="15" customHeight="1" x14ac:dyDescent="0.25">
      <c r="B22" s="8"/>
      <c r="C22" s="70"/>
      <c r="D22" s="17"/>
      <c r="E22" s="17"/>
      <c r="F22" s="18"/>
      <c r="G22" s="17"/>
      <c r="H22" s="17"/>
      <c r="I22" s="19"/>
      <c r="J22" s="19"/>
      <c r="K22" s="9"/>
    </row>
    <row r="23" spans="2:15" ht="17.25" customHeight="1" x14ac:dyDescent="0.35">
      <c r="B23" s="8"/>
      <c r="C23" s="70"/>
      <c r="D23" s="73" t="s">
        <v>1</v>
      </c>
      <c r="E23" s="43" t="s">
        <v>73</v>
      </c>
      <c r="F23" s="1">
        <v>60</v>
      </c>
      <c r="G23" s="15" t="s">
        <v>15</v>
      </c>
      <c r="H23" s="15" t="s">
        <v>17</v>
      </c>
      <c r="I23" s="69" t="s">
        <v>98</v>
      </c>
      <c r="J23" s="69"/>
      <c r="K23" s="9"/>
    </row>
    <row r="24" spans="2:15" ht="17.25" customHeight="1" x14ac:dyDescent="0.35">
      <c r="B24" s="8"/>
      <c r="C24" s="70"/>
      <c r="D24" s="72"/>
      <c r="E24" s="43" t="s">
        <v>74</v>
      </c>
      <c r="F24" s="1">
        <v>10</v>
      </c>
      <c r="G24" s="15" t="s">
        <v>15</v>
      </c>
      <c r="H24" s="15" t="s">
        <v>16</v>
      </c>
      <c r="I24" s="69" t="s">
        <v>99</v>
      </c>
      <c r="J24" s="69"/>
      <c r="K24" s="9"/>
    </row>
    <row r="25" spans="2:15" ht="15" customHeight="1" x14ac:dyDescent="0.25">
      <c r="B25" s="8"/>
      <c r="C25" s="70"/>
      <c r="D25" s="17"/>
      <c r="E25" s="17"/>
      <c r="F25" s="20"/>
      <c r="G25" s="17"/>
      <c r="H25" s="17"/>
      <c r="I25" s="21"/>
      <c r="J25" s="21"/>
      <c r="K25" s="9"/>
    </row>
    <row r="26" spans="2:15" ht="17.25" customHeight="1" x14ac:dyDescent="0.25">
      <c r="B26" s="8"/>
      <c r="C26" s="70"/>
      <c r="D26" s="73" t="s">
        <v>2</v>
      </c>
      <c r="E26" s="43" t="s">
        <v>75</v>
      </c>
      <c r="F26" s="22">
        <f>(1000000*F23*(1/F20))/1000000</f>
        <v>13.333333333333332</v>
      </c>
      <c r="G26" s="87" t="s">
        <v>81</v>
      </c>
      <c r="H26" s="88"/>
      <c r="I26" s="74"/>
      <c r="J26" s="23"/>
      <c r="K26" s="9"/>
      <c r="M26" s="24"/>
      <c r="N26" s="25"/>
      <c r="O26" s="26"/>
    </row>
    <row r="27" spans="2:15" ht="17.25" customHeight="1" x14ac:dyDescent="0.25">
      <c r="B27" s="8"/>
      <c r="C27" s="70"/>
      <c r="D27" s="71"/>
      <c r="E27" s="43" t="s">
        <v>76</v>
      </c>
      <c r="F27" s="22">
        <f>(1000000*F23*((1/F19)-(1/F20)))/1000000</f>
        <v>1.6666666666666674</v>
      </c>
      <c r="G27" s="89"/>
      <c r="H27" s="90"/>
      <c r="I27" s="74"/>
      <c r="J27" s="23"/>
      <c r="K27" s="9"/>
      <c r="M27" s="24"/>
      <c r="N27" s="25"/>
      <c r="O27" s="26"/>
    </row>
    <row r="28" spans="2:15" ht="17.25" customHeight="1" x14ac:dyDescent="0.25">
      <c r="B28" s="8"/>
      <c r="C28" s="70"/>
      <c r="D28" s="71"/>
      <c r="E28" s="43" t="s">
        <v>77</v>
      </c>
      <c r="F28" s="22">
        <f>(1000000*F23*((1/F18)-(1/F19)))/1000000</f>
        <v>12.272727272727272</v>
      </c>
      <c r="G28" s="89"/>
      <c r="H28" s="90"/>
      <c r="I28" s="74"/>
      <c r="J28" s="23"/>
      <c r="K28" s="9"/>
      <c r="M28" s="24"/>
      <c r="N28" s="25"/>
      <c r="O28" s="26"/>
    </row>
    <row r="29" spans="2:15" ht="17.25" customHeight="1" x14ac:dyDescent="0.25">
      <c r="B29" s="8"/>
      <c r="C29" s="70"/>
      <c r="D29" s="71"/>
      <c r="E29" s="43" t="s">
        <v>78</v>
      </c>
      <c r="F29" s="22">
        <f>(1000000*F23*(1-(1/F18)))/1000000</f>
        <v>32.727272727272727</v>
      </c>
      <c r="G29" s="91"/>
      <c r="H29" s="92"/>
      <c r="I29" s="74"/>
      <c r="J29" s="23"/>
      <c r="K29" s="9"/>
      <c r="M29" s="27"/>
      <c r="N29" s="28"/>
    </row>
    <row r="30" spans="2:15" ht="17.25" customHeight="1" x14ac:dyDescent="0.25">
      <c r="B30" s="8"/>
      <c r="C30" s="70"/>
      <c r="D30" s="71"/>
      <c r="E30" s="43" t="s">
        <v>79</v>
      </c>
      <c r="F30" s="22">
        <f>(1000000*F24*(1/F21))/1000000</f>
        <v>5.5555555555555562</v>
      </c>
      <c r="G30" s="58" t="s">
        <v>82</v>
      </c>
      <c r="H30" s="59"/>
      <c r="I30" s="74"/>
      <c r="J30" s="23"/>
      <c r="K30" s="9"/>
      <c r="M30" s="24"/>
      <c r="N30" s="25"/>
    </row>
    <row r="31" spans="2:15" ht="17.25" customHeight="1" x14ac:dyDescent="0.25">
      <c r="B31" s="8"/>
      <c r="C31" s="70"/>
      <c r="D31" s="72"/>
      <c r="E31" s="43" t="s">
        <v>80</v>
      </c>
      <c r="F31" s="22">
        <f>(1000000*F24*(1-(1/F21)))/1000000</f>
        <v>4.4444444444444438</v>
      </c>
      <c r="G31" s="60"/>
      <c r="H31" s="61"/>
      <c r="I31" s="74"/>
      <c r="J31" s="23"/>
      <c r="K31" s="9"/>
    </row>
    <row r="32" spans="2:15" x14ac:dyDescent="0.25">
      <c r="B32" s="8"/>
      <c r="F32" s="29"/>
      <c r="K32" s="9"/>
    </row>
    <row r="33" spans="2:11" x14ac:dyDescent="0.25">
      <c r="B33" s="8"/>
      <c r="E33" s="13" t="s">
        <v>8</v>
      </c>
      <c r="F33" s="13" t="s">
        <v>9</v>
      </c>
      <c r="G33" s="13" t="s">
        <v>10</v>
      </c>
      <c r="H33" s="13" t="s">
        <v>11</v>
      </c>
      <c r="K33" s="9"/>
    </row>
    <row r="34" spans="2:11" ht="18" x14ac:dyDescent="0.25">
      <c r="B34" s="8"/>
      <c r="C34" s="70" t="s">
        <v>5</v>
      </c>
      <c r="D34" s="73" t="s">
        <v>0</v>
      </c>
      <c r="E34" s="43" t="s">
        <v>75</v>
      </c>
      <c r="F34" s="1">
        <v>13.333333333333332</v>
      </c>
      <c r="G34" s="87" t="s">
        <v>81</v>
      </c>
      <c r="H34" s="88"/>
      <c r="K34" s="9"/>
    </row>
    <row r="35" spans="2:11" ht="18" x14ac:dyDescent="0.25">
      <c r="B35" s="8"/>
      <c r="C35" s="70"/>
      <c r="D35" s="71"/>
      <c r="E35" s="43" t="s">
        <v>76</v>
      </c>
      <c r="F35" s="1">
        <v>1.6666666666666674</v>
      </c>
      <c r="G35" s="89"/>
      <c r="H35" s="90"/>
      <c r="K35" s="9"/>
    </row>
    <row r="36" spans="2:11" ht="18" x14ac:dyDescent="0.25">
      <c r="B36" s="8"/>
      <c r="C36" s="70"/>
      <c r="D36" s="71"/>
      <c r="E36" s="43" t="s">
        <v>77</v>
      </c>
      <c r="F36" s="1">
        <v>12.272727272727272</v>
      </c>
      <c r="G36" s="89"/>
      <c r="H36" s="90"/>
      <c r="K36" s="9"/>
    </row>
    <row r="37" spans="2:11" ht="18" x14ac:dyDescent="0.25">
      <c r="B37" s="8"/>
      <c r="C37" s="70"/>
      <c r="D37" s="71"/>
      <c r="E37" s="43" t="s">
        <v>78</v>
      </c>
      <c r="F37" s="1">
        <v>32.727272727272727</v>
      </c>
      <c r="G37" s="91"/>
      <c r="H37" s="92"/>
      <c r="K37" s="9"/>
    </row>
    <row r="38" spans="2:11" ht="18" x14ac:dyDescent="0.25">
      <c r="B38" s="8"/>
      <c r="C38" s="70"/>
      <c r="D38" s="71"/>
      <c r="E38" s="43" t="s">
        <v>79</v>
      </c>
      <c r="F38" s="1">
        <v>3.333333333333333</v>
      </c>
      <c r="G38" s="58" t="s">
        <v>82</v>
      </c>
      <c r="H38" s="59"/>
      <c r="K38" s="9"/>
    </row>
    <row r="39" spans="2:11" ht="18" x14ac:dyDescent="0.25">
      <c r="B39" s="8"/>
      <c r="C39" s="70"/>
      <c r="D39" s="71"/>
      <c r="E39" s="43" t="s">
        <v>80</v>
      </c>
      <c r="F39" s="1">
        <v>6.666666666666667</v>
      </c>
      <c r="G39" s="60"/>
      <c r="H39" s="61"/>
      <c r="K39" s="9"/>
    </row>
    <row r="40" spans="2:11" ht="18" x14ac:dyDescent="0.25">
      <c r="B40" s="8"/>
      <c r="C40" s="70"/>
      <c r="D40" s="71"/>
      <c r="E40" s="43" t="s">
        <v>73</v>
      </c>
      <c r="F40" s="30">
        <f>SUM(F34:F37)</f>
        <v>60</v>
      </c>
      <c r="G40" s="15" t="s">
        <v>15</v>
      </c>
      <c r="H40" s="31" t="s">
        <v>17</v>
      </c>
      <c r="K40" s="9"/>
    </row>
    <row r="41" spans="2:11" ht="18" x14ac:dyDescent="0.25">
      <c r="B41" s="8"/>
      <c r="C41" s="70"/>
      <c r="D41" s="72"/>
      <c r="E41" s="43" t="s">
        <v>74</v>
      </c>
      <c r="F41" s="30">
        <f>SUM(F38:F39)</f>
        <v>10</v>
      </c>
      <c r="G41" s="15" t="s">
        <v>15</v>
      </c>
      <c r="H41" s="31" t="s">
        <v>16</v>
      </c>
      <c r="K41" s="9"/>
    </row>
    <row r="42" spans="2:11" x14ac:dyDescent="0.25">
      <c r="B42" s="8"/>
      <c r="C42" s="70"/>
      <c r="F42" s="32"/>
      <c r="K42" s="9"/>
    </row>
    <row r="43" spans="2:11" ht="18" x14ac:dyDescent="0.25">
      <c r="B43" s="8"/>
      <c r="C43" s="70"/>
      <c r="D43" s="73" t="s">
        <v>2</v>
      </c>
      <c r="E43" s="43" t="s">
        <v>65</v>
      </c>
      <c r="F43" s="33">
        <f>(F34+F35+F36+F37)/(F34+F35+F36)</f>
        <v>2.1999999999999997</v>
      </c>
      <c r="G43" s="15" t="s">
        <v>12</v>
      </c>
      <c r="H43" s="31" t="s">
        <v>13</v>
      </c>
      <c r="K43" s="9"/>
    </row>
    <row r="44" spans="2:11" ht="18" x14ac:dyDescent="0.25">
      <c r="B44" s="8"/>
      <c r="C44" s="70"/>
      <c r="D44" s="71"/>
      <c r="E44" s="43" t="s">
        <v>66</v>
      </c>
      <c r="F44" s="33">
        <f>(F34+F35+F36+F37)/(F34+F35)</f>
        <v>4</v>
      </c>
      <c r="G44" s="44" t="s">
        <v>69</v>
      </c>
      <c r="H44" s="44" t="s">
        <v>70</v>
      </c>
      <c r="K44" s="9"/>
    </row>
    <row r="45" spans="2:11" ht="18" x14ac:dyDescent="0.25">
      <c r="B45" s="8"/>
      <c r="C45" s="70"/>
      <c r="D45" s="71"/>
      <c r="E45" s="43" t="s">
        <v>67</v>
      </c>
      <c r="F45" s="33">
        <f>(F34+F35+F36+F37)/(F34)</f>
        <v>4.5</v>
      </c>
      <c r="G45" s="44" t="s">
        <v>71</v>
      </c>
      <c r="H45" s="47" t="s">
        <v>14</v>
      </c>
      <c r="K45" s="9"/>
    </row>
    <row r="46" spans="2:11" ht="18" x14ac:dyDescent="0.25">
      <c r="B46" s="8"/>
      <c r="C46" s="70"/>
      <c r="D46" s="72"/>
      <c r="E46" s="43" t="s">
        <v>68</v>
      </c>
      <c r="F46" s="33">
        <f>(F38+F39)/(F38)</f>
        <v>3.0000000000000004</v>
      </c>
      <c r="G46" s="15" t="s">
        <v>103</v>
      </c>
      <c r="H46" s="44" t="s">
        <v>72</v>
      </c>
      <c r="K46" s="9"/>
    </row>
    <row r="47" spans="2:11" x14ac:dyDescent="0.25">
      <c r="B47" s="8"/>
      <c r="K47" s="9"/>
    </row>
    <row r="48" spans="2:11" ht="30" customHeight="1" x14ac:dyDescent="0.25">
      <c r="B48" s="8"/>
      <c r="C48" s="55" t="s">
        <v>54</v>
      </c>
      <c r="D48" s="55"/>
      <c r="E48" s="55"/>
      <c r="F48" s="55"/>
      <c r="G48" s="55"/>
      <c r="H48" s="55"/>
      <c r="I48" s="55"/>
      <c r="J48" s="55"/>
      <c r="K48" s="11"/>
    </row>
    <row r="49" spans="2:11" ht="15" customHeight="1" x14ac:dyDescent="0.25">
      <c r="B49" s="8"/>
      <c r="K49" s="9"/>
    </row>
    <row r="50" spans="2:11" x14ac:dyDescent="0.25">
      <c r="B50" s="8"/>
      <c r="E50" s="13" t="s">
        <v>8</v>
      </c>
      <c r="F50" s="13" t="s">
        <v>9</v>
      </c>
      <c r="G50" s="13" t="s">
        <v>10</v>
      </c>
      <c r="H50" s="13" t="s">
        <v>11</v>
      </c>
      <c r="I50" s="63" t="s">
        <v>101</v>
      </c>
      <c r="J50" s="64"/>
      <c r="K50" s="9"/>
    </row>
    <row r="51" spans="2:11" ht="17.25" customHeight="1" x14ac:dyDescent="0.25">
      <c r="B51" s="8"/>
      <c r="C51" s="70" t="s">
        <v>50</v>
      </c>
      <c r="D51" s="34" t="s">
        <v>0</v>
      </c>
      <c r="E51" s="46" t="s">
        <v>100</v>
      </c>
      <c r="F51" s="1">
        <v>0.74</v>
      </c>
      <c r="G51" s="31" t="s">
        <v>52</v>
      </c>
      <c r="H51" s="31" t="s">
        <v>14</v>
      </c>
      <c r="I51" s="62" t="s">
        <v>53</v>
      </c>
      <c r="J51" s="62"/>
      <c r="K51" s="9"/>
    </row>
    <row r="52" spans="2:11" ht="15" customHeight="1" x14ac:dyDescent="0.25">
      <c r="B52" s="8"/>
      <c r="C52" s="70"/>
      <c r="D52" s="56"/>
      <c r="E52" s="56"/>
      <c r="F52" s="56"/>
      <c r="G52" s="56"/>
      <c r="H52" s="56"/>
      <c r="I52" s="56"/>
      <c r="J52" s="21"/>
      <c r="K52" s="9"/>
    </row>
    <row r="53" spans="2:11" ht="17.25" customHeight="1" x14ac:dyDescent="0.35">
      <c r="B53" s="8"/>
      <c r="C53" s="70"/>
      <c r="D53" s="34" t="s">
        <v>3</v>
      </c>
      <c r="E53" s="43" t="s">
        <v>106</v>
      </c>
      <c r="F53" s="1">
        <v>450</v>
      </c>
      <c r="G53" s="31" t="s">
        <v>24</v>
      </c>
      <c r="H53" s="31" t="s">
        <v>105</v>
      </c>
      <c r="I53" s="69" t="s">
        <v>84</v>
      </c>
      <c r="J53" s="69"/>
      <c r="K53" s="9"/>
    </row>
    <row r="54" spans="2:11" ht="15" customHeight="1" x14ac:dyDescent="0.25">
      <c r="B54" s="8"/>
      <c r="C54" s="70"/>
      <c r="D54" s="56"/>
      <c r="E54" s="56"/>
      <c r="F54" s="56"/>
      <c r="G54" s="56"/>
      <c r="H54" s="56"/>
      <c r="I54" s="56"/>
      <c r="J54" s="21"/>
      <c r="K54" s="9"/>
    </row>
    <row r="55" spans="2:11" ht="15" customHeight="1" x14ac:dyDescent="0.25">
      <c r="B55" s="8"/>
      <c r="C55" s="70"/>
      <c r="D55" s="75" t="s">
        <v>2</v>
      </c>
      <c r="E55" s="46" t="s">
        <v>83</v>
      </c>
      <c r="F55" s="35">
        <f>0.0275*(1+(ROUNDUP((F51/F58/0.0275)-1,0)))*F58</f>
        <v>0.74250000000000005</v>
      </c>
      <c r="G55" s="78" t="s">
        <v>87</v>
      </c>
      <c r="H55" s="78"/>
      <c r="I55" s="81" t="s">
        <v>102</v>
      </c>
      <c r="J55" s="82"/>
      <c r="K55" s="9"/>
    </row>
    <row r="56" spans="2:11" ht="17.25" customHeight="1" x14ac:dyDescent="0.25">
      <c r="B56" s="8"/>
      <c r="C56" s="70"/>
      <c r="D56" s="76"/>
      <c r="E56" s="43" t="s">
        <v>107</v>
      </c>
      <c r="F56" s="33">
        <f>F53-F57</f>
        <v>298.63636363636363</v>
      </c>
      <c r="G56" s="79"/>
      <c r="H56" s="79"/>
      <c r="I56" s="83"/>
      <c r="J56" s="84"/>
      <c r="K56" s="9"/>
    </row>
    <row r="57" spans="2:11" ht="17.25" customHeight="1" x14ac:dyDescent="0.25">
      <c r="B57" s="8"/>
      <c r="C57" s="70"/>
      <c r="D57" s="76"/>
      <c r="E57" s="43" t="s">
        <v>108</v>
      </c>
      <c r="F57" s="33">
        <f>(F51)*F53/(2.2*F58)</f>
        <v>151.36363636363635</v>
      </c>
      <c r="G57" s="79"/>
      <c r="H57" s="79"/>
      <c r="I57" s="83"/>
      <c r="J57" s="84"/>
      <c r="K57" s="9"/>
    </row>
    <row r="58" spans="2:11" ht="17.25" customHeight="1" x14ac:dyDescent="0.25">
      <c r="B58" s="8"/>
      <c r="C58" s="70"/>
      <c r="D58" s="76"/>
      <c r="E58" s="43" t="s">
        <v>51</v>
      </c>
      <c r="F58" s="37">
        <f>IF(F51&lt;1.32, 1, IF(F51&lt;2.64, 2, 4))</f>
        <v>1</v>
      </c>
      <c r="G58" s="79"/>
      <c r="H58" s="79"/>
      <c r="I58" s="83"/>
      <c r="J58" s="84"/>
      <c r="K58" s="9"/>
    </row>
    <row r="59" spans="2:11" ht="17.25" customHeight="1" x14ac:dyDescent="0.25">
      <c r="B59" s="8"/>
      <c r="C59" s="70"/>
      <c r="D59" s="77"/>
      <c r="E59" s="43" t="s">
        <v>55</v>
      </c>
      <c r="F59" s="37" t="str">
        <f>IF(F58=1,"00",IF(F58=2,"01",IF(F58=4,"10","11")))</f>
        <v>00</v>
      </c>
      <c r="G59" s="80"/>
      <c r="H59" s="80"/>
      <c r="I59" s="85"/>
      <c r="J59" s="86"/>
      <c r="K59" s="9"/>
    </row>
    <row r="60" spans="2:11" x14ac:dyDescent="0.25">
      <c r="B60" s="8"/>
      <c r="K60" s="9"/>
    </row>
    <row r="61" spans="2:11" ht="30" customHeight="1" x14ac:dyDescent="0.25">
      <c r="B61" s="8"/>
      <c r="C61" s="55" t="s">
        <v>23</v>
      </c>
      <c r="D61" s="55"/>
      <c r="E61" s="55"/>
      <c r="F61" s="55"/>
      <c r="G61" s="55"/>
      <c r="H61" s="55"/>
      <c r="I61" s="55"/>
      <c r="J61" s="55"/>
      <c r="K61" s="11"/>
    </row>
    <row r="62" spans="2:11" x14ac:dyDescent="0.25">
      <c r="B62" s="8"/>
      <c r="K62" s="9"/>
    </row>
    <row r="63" spans="2:11" x14ac:dyDescent="0.25">
      <c r="B63" s="8"/>
      <c r="E63" s="13" t="s">
        <v>8</v>
      </c>
      <c r="F63" s="13" t="s">
        <v>9</v>
      </c>
      <c r="G63" s="13" t="s">
        <v>10</v>
      </c>
      <c r="H63" s="13" t="s">
        <v>11</v>
      </c>
      <c r="I63" s="63" t="s">
        <v>32</v>
      </c>
      <c r="J63" s="64"/>
      <c r="K63" s="9"/>
    </row>
    <row r="64" spans="2:11" ht="15" customHeight="1" x14ac:dyDescent="0.25">
      <c r="B64" s="8"/>
      <c r="C64" s="70" t="s">
        <v>7</v>
      </c>
      <c r="D64" s="34" t="s">
        <v>0</v>
      </c>
      <c r="E64" s="43" t="s">
        <v>90</v>
      </c>
      <c r="F64" s="1">
        <v>2.8</v>
      </c>
      <c r="G64" s="31" t="s">
        <v>104</v>
      </c>
      <c r="H64" s="31" t="s">
        <v>14</v>
      </c>
      <c r="I64" s="62" t="s">
        <v>26</v>
      </c>
      <c r="J64" s="62"/>
      <c r="K64" s="9"/>
    </row>
    <row r="65" spans="2:11" ht="15" customHeight="1" x14ac:dyDescent="0.25">
      <c r="B65" s="8"/>
      <c r="C65" s="70"/>
      <c r="D65" s="56"/>
      <c r="E65" s="56"/>
      <c r="F65" s="56"/>
      <c r="G65" s="56"/>
      <c r="H65" s="56"/>
      <c r="I65" s="56"/>
      <c r="J65" s="21"/>
      <c r="K65" s="9"/>
    </row>
    <row r="66" spans="2:11" ht="15" customHeight="1" x14ac:dyDescent="0.35">
      <c r="B66" s="8"/>
      <c r="C66" s="70"/>
      <c r="D66" s="34" t="s">
        <v>3</v>
      </c>
      <c r="E66" s="43" t="s">
        <v>91</v>
      </c>
      <c r="F66" s="1">
        <v>100</v>
      </c>
      <c r="G66" s="31" t="s">
        <v>24</v>
      </c>
      <c r="H66" s="31" t="s">
        <v>25</v>
      </c>
      <c r="I66" s="69" t="s">
        <v>96</v>
      </c>
      <c r="J66" s="69"/>
      <c r="K66" s="9"/>
    </row>
    <row r="67" spans="2:11" ht="15" customHeight="1" x14ac:dyDescent="0.25">
      <c r="B67" s="8"/>
      <c r="C67" s="70"/>
      <c r="D67" s="56"/>
      <c r="E67" s="56"/>
      <c r="F67" s="56"/>
      <c r="G67" s="56"/>
      <c r="H67" s="56"/>
      <c r="I67" s="56"/>
      <c r="J67" s="21"/>
      <c r="K67" s="9"/>
    </row>
    <row r="68" spans="2:11" ht="15" customHeight="1" x14ac:dyDescent="0.25">
      <c r="B68" s="8"/>
      <c r="C68" s="70"/>
      <c r="D68" s="66" t="s">
        <v>2</v>
      </c>
      <c r="E68" s="43" t="s">
        <v>92</v>
      </c>
      <c r="F68" s="33">
        <f>((F64/4)*F66)/2.2</f>
        <v>31.818181818181817</v>
      </c>
      <c r="G68" s="58" t="s">
        <v>88</v>
      </c>
      <c r="H68" s="59"/>
      <c r="I68" s="68"/>
      <c r="J68" s="36"/>
      <c r="K68" s="38"/>
    </row>
    <row r="69" spans="2:11" ht="15" customHeight="1" x14ac:dyDescent="0.25">
      <c r="B69" s="8"/>
      <c r="C69" s="70"/>
      <c r="D69" s="67"/>
      <c r="E69" s="43" t="s">
        <v>93</v>
      </c>
      <c r="F69" s="33">
        <f>F66-F68</f>
        <v>68.181818181818187</v>
      </c>
      <c r="G69" s="60"/>
      <c r="H69" s="61"/>
      <c r="I69" s="68"/>
      <c r="J69" s="36"/>
      <c r="K69" s="38"/>
    </row>
    <row r="70" spans="2:11" x14ac:dyDescent="0.25">
      <c r="B70" s="8"/>
      <c r="K70" s="9"/>
    </row>
    <row r="71" spans="2:11" x14ac:dyDescent="0.25">
      <c r="B71" s="8"/>
      <c r="K71" s="9"/>
    </row>
    <row r="72" spans="2:11" ht="30" customHeight="1" x14ac:dyDescent="0.25">
      <c r="B72" s="8"/>
      <c r="C72" s="55" t="s">
        <v>28</v>
      </c>
      <c r="D72" s="55"/>
      <c r="E72" s="55"/>
      <c r="F72" s="55"/>
      <c r="G72" s="55"/>
      <c r="H72" s="55"/>
      <c r="I72" s="55"/>
      <c r="J72" s="55"/>
      <c r="K72" s="11"/>
    </row>
    <row r="73" spans="2:11" x14ac:dyDescent="0.25">
      <c r="B73" s="8"/>
      <c r="K73" s="9"/>
    </row>
    <row r="74" spans="2:11" x14ac:dyDescent="0.25">
      <c r="B74" s="8"/>
      <c r="E74" s="13" t="s">
        <v>8</v>
      </c>
      <c r="F74" s="13" t="s">
        <v>9</v>
      </c>
      <c r="G74" s="13" t="s">
        <v>10</v>
      </c>
      <c r="H74" s="13" t="s">
        <v>11</v>
      </c>
      <c r="I74" s="63" t="s">
        <v>32</v>
      </c>
      <c r="J74" s="64"/>
      <c r="K74" s="9"/>
    </row>
    <row r="75" spans="2:11" ht="17.25" customHeight="1" x14ac:dyDescent="0.25">
      <c r="B75" s="8"/>
      <c r="C75" s="57" t="s">
        <v>6</v>
      </c>
      <c r="D75" s="34" t="s">
        <v>0</v>
      </c>
      <c r="E75" s="43" t="s">
        <v>94</v>
      </c>
      <c r="F75" s="1">
        <v>0.55000000000000004</v>
      </c>
      <c r="G75" s="31" t="s">
        <v>27</v>
      </c>
      <c r="H75" s="31" t="s">
        <v>29</v>
      </c>
      <c r="I75" s="62" t="s">
        <v>31</v>
      </c>
      <c r="J75" s="62"/>
      <c r="K75" s="9"/>
    </row>
    <row r="76" spans="2:11" ht="15" customHeight="1" x14ac:dyDescent="0.25">
      <c r="B76" s="8"/>
      <c r="C76" s="57"/>
      <c r="D76" s="56"/>
      <c r="E76" s="56"/>
      <c r="F76" s="56"/>
      <c r="G76" s="56"/>
      <c r="H76" s="56"/>
      <c r="I76" s="56"/>
      <c r="J76" s="21"/>
      <c r="K76" s="9"/>
    </row>
    <row r="77" spans="2:11" ht="17.25" customHeight="1" x14ac:dyDescent="0.35">
      <c r="B77" s="8"/>
      <c r="C77" s="57"/>
      <c r="D77" s="34" t="s">
        <v>3</v>
      </c>
      <c r="E77" s="43" t="s">
        <v>95</v>
      </c>
      <c r="F77" s="1">
        <v>8</v>
      </c>
      <c r="G77" s="31" t="s">
        <v>24</v>
      </c>
      <c r="H77" s="15" t="s">
        <v>30</v>
      </c>
      <c r="I77" s="69" t="s">
        <v>97</v>
      </c>
      <c r="J77" s="69"/>
      <c r="K77" s="9"/>
    </row>
    <row r="78" spans="2:11" ht="15" customHeight="1" x14ac:dyDescent="0.25">
      <c r="B78" s="8"/>
      <c r="C78" s="57"/>
      <c r="D78" s="56"/>
      <c r="E78" s="56"/>
      <c r="F78" s="56"/>
      <c r="G78" s="56"/>
      <c r="H78" s="56"/>
      <c r="I78" s="65"/>
      <c r="J78" s="21"/>
      <c r="K78" s="9"/>
    </row>
    <row r="79" spans="2:11" ht="17.25" customHeight="1" x14ac:dyDescent="0.25">
      <c r="B79" s="8"/>
      <c r="C79" s="57"/>
      <c r="D79" s="66" t="s">
        <v>2</v>
      </c>
      <c r="E79" s="43" t="s">
        <v>85</v>
      </c>
      <c r="F79" s="33">
        <f>0.38*F77/F75</f>
        <v>5.5272727272727264</v>
      </c>
      <c r="G79" s="58" t="s">
        <v>89</v>
      </c>
      <c r="H79" s="59"/>
      <c r="I79" s="68"/>
      <c r="J79" s="36"/>
      <c r="K79" s="9"/>
    </row>
    <row r="80" spans="2:11" ht="17.25" customHeight="1" x14ac:dyDescent="0.25">
      <c r="B80" s="8"/>
      <c r="C80" s="57"/>
      <c r="D80" s="67"/>
      <c r="E80" s="43" t="s">
        <v>86</v>
      </c>
      <c r="F80" s="33">
        <f>F77-F79</f>
        <v>2.4727272727272736</v>
      </c>
      <c r="G80" s="60"/>
      <c r="H80" s="61"/>
      <c r="I80" s="68"/>
      <c r="J80" s="36"/>
      <c r="K80" s="9"/>
    </row>
    <row r="81" spans="2:11" ht="6.75" customHeight="1" thickBot="1" x14ac:dyDescent="0.3">
      <c r="B81" s="39"/>
      <c r="C81" s="40"/>
      <c r="D81" s="40"/>
      <c r="E81" s="41"/>
      <c r="F81" s="41"/>
      <c r="G81" s="41"/>
      <c r="H81" s="41"/>
      <c r="I81" s="40"/>
      <c r="J81" s="40"/>
      <c r="K81" s="42"/>
    </row>
  </sheetData>
  <sheetProtection algorithmName="SHA-512" hashValue="ZNTElye++uB86NG5cSXvb+JIOwP5HEaGHs3K2sCP+ODl6OKO926LnZYgLBxj9UpBC4itD3QygEFRQwm9gLqmXw==" saltValue="2HMNWRS3WXffZy1FbJvdog==" spinCount="100000" sheet="1" objects="1" scenarios="1"/>
  <mergeCells count="50">
    <mergeCell ref="I18:J18"/>
    <mergeCell ref="I19:J19"/>
    <mergeCell ref="I20:J20"/>
    <mergeCell ref="I21:J21"/>
    <mergeCell ref="C18:C31"/>
    <mergeCell ref="G26:H29"/>
    <mergeCell ref="G30:H31"/>
    <mergeCell ref="C34:C46"/>
    <mergeCell ref="D52:I52"/>
    <mergeCell ref="I53:J53"/>
    <mergeCell ref="D55:D59"/>
    <mergeCell ref="G55:H59"/>
    <mergeCell ref="I55:J59"/>
    <mergeCell ref="G34:H37"/>
    <mergeCell ref="G38:H39"/>
    <mergeCell ref="D54:I54"/>
    <mergeCell ref="D34:D41"/>
    <mergeCell ref="D43:D46"/>
    <mergeCell ref="C15:J15"/>
    <mergeCell ref="I66:J66"/>
    <mergeCell ref="D18:D21"/>
    <mergeCell ref="D23:D24"/>
    <mergeCell ref="D26:D31"/>
    <mergeCell ref="I26:I31"/>
    <mergeCell ref="I64:J64"/>
    <mergeCell ref="I23:J23"/>
    <mergeCell ref="I24:J24"/>
    <mergeCell ref="C48:J48"/>
    <mergeCell ref="I50:J50"/>
    <mergeCell ref="C51:C59"/>
    <mergeCell ref="I51:J51"/>
    <mergeCell ref="D65:I65"/>
    <mergeCell ref="I63:J63"/>
    <mergeCell ref="I17:J17"/>
    <mergeCell ref="C61:J61"/>
    <mergeCell ref="D76:I76"/>
    <mergeCell ref="C75:C80"/>
    <mergeCell ref="G79:H80"/>
    <mergeCell ref="I75:J75"/>
    <mergeCell ref="I74:J74"/>
    <mergeCell ref="D78:I78"/>
    <mergeCell ref="D79:D80"/>
    <mergeCell ref="I79:I80"/>
    <mergeCell ref="I77:J77"/>
    <mergeCell ref="I68:I69"/>
    <mergeCell ref="D67:I67"/>
    <mergeCell ref="C72:J72"/>
    <mergeCell ref="C64:C69"/>
    <mergeCell ref="G68:H69"/>
    <mergeCell ref="D68:D69"/>
  </mergeCells>
  <conditionalFormatting sqref="F18">
    <cfRule type="cellIs" dxfId="7" priority="3" operator="notBetween">
      <formula>2.2</formula>
      <formula>4.4</formula>
    </cfRule>
  </conditionalFormatting>
  <conditionalFormatting sqref="F19">
    <cfRule type="expression" dxfId="6" priority="2">
      <formula>OR($F$44&lt;($F$43+0.05), $F$44&gt;($F$45-0.05))</formula>
    </cfRule>
  </conditionalFormatting>
  <conditionalFormatting sqref="F20">
    <cfRule type="expression" dxfId="5" priority="1">
      <formula>OR($F$45&lt;($F$44+0.05), $F$45&gt;4.5)</formula>
    </cfRule>
  </conditionalFormatting>
  <conditionalFormatting sqref="F40">
    <cfRule type="cellIs" dxfId="4" priority="11" operator="notBetween">
      <formula>1</formula>
      <formula>100</formula>
    </cfRule>
  </conditionalFormatting>
  <conditionalFormatting sqref="F41">
    <cfRule type="cellIs" dxfId="3" priority="10" operator="notBetween">
      <formula>1</formula>
      <formula>40</formula>
    </cfRule>
  </conditionalFormatting>
  <conditionalFormatting sqref="F43">
    <cfRule type="cellIs" dxfId="2" priority="8" operator="notBetween">
      <formula>2.2</formula>
      <formula>4.4</formula>
    </cfRule>
  </conditionalFormatting>
  <conditionalFormatting sqref="F44">
    <cfRule type="expression" dxfId="1" priority="6">
      <formula>OR($F$44&lt;($F$43+0.05), $F$44&gt;($F$45-0.05))</formula>
    </cfRule>
  </conditionalFormatting>
  <conditionalFormatting sqref="F45">
    <cfRule type="expression" dxfId="0" priority="4">
      <formula>OR($F$45&lt;($F$44+0.05), $F$45&gt;4.5)</formula>
    </cfRule>
  </conditionalFormatting>
  <dataValidations count="14">
    <dataValidation type="decimal" allowBlank="1" showInputMessage="1" showErrorMessage="1" sqref="F18" xr:uid="{B6D717FC-B0D9-44EC-9DDF-CB71E75A7E1C}">
      <formula1>2.2</formula1>
      <formula2>4.4</formula2>
    </dataValidation>
    <dataValidation type="decimal" allowBlank="1" showInputMessage="1" showErrorMessage="1" sqref="F19" xr:uid="{D8D2B1B3-D960-47A0-8055-1F995840BCDF}">
      <formula1>F18+0.05</formula1>
      <formula2>F20-0.05</formula2>
    </dataValidation>
    <dataValidation type="decimal" allowBlank="1" showInputMessage="1" showErrorMessage="1" sqref="F20" xr:uid="{2F815E7D-803A-4020-93E2-7CE2595D4FD6}">
      <formula1>F19+0.05</formula1>
      <formula2>4.5</formula2>
    </dataValidation>
    <dataValidation type="decimal" allowBlank="1" showInputMessage="1" showErrorMessage="1" sqref="F23" xr:uid="{0DC612C3-8281-4071-8458-C731CBCEB040}">
      <formula1>1</formula1>
      <formula2>100</formula2>
    </dataValidation>
    <dataValidation type="decimal" allowBlank="1" showInputMessage="1" showErrorMessage="1" sqref="F24" xr:uid="{E294D5F1-3393-49D2-9ED6-9E058CE8C12E}">
      <formula1>1</formula1>
      <formula2>40</formula2>
    </dataValidation>
    <dataValidation type="decimal" operator="lessThanOrEqual" allowBlank="1" showInputMessage="1" showErrorMessage="1" sqref="F34:F37" xr:uid="{AA73CF89-98F5-4E32-B46D-9E124C831337}">
      <formula1>100</formula1>
    </dataValidation>
    <dataValidation type="decimal" operator="lessThanOrEqual" allowBlank="1" showInputMessage="1" showErrorMessage="1" sqref="F38:F39" xr:uid="{084C3AB7-A2DA-4D63-AA42-1CAA17BA4F80}">
      <formula1>40</formula1>
    </dataValidation>
    <dataValidation type="decimal" allowBlank="1" showInputMessage="1" showErrorMessage="1" sqref="F64" xr:uid="{AC01C6B1-7FC9-4F81-851E-BD03B7C8A079}">
      <formula1>0.5</formula1>
      <formula2>4.5</formula2>
    </dataValidation>
    <dataValidation type="decimal" allowBlank="1" showInputMessage="1" showErrorMessage="1" sqref="F66" xr:uid="{1A171606-A512-4AA2-B40B-38FC9F0666D1}">
      <formula1>100</formula1>
      <formula2>500</formula2>
    </dataValidation>
    <dataValidation type="decimal" allowBlank="1" showInputMessage="1" showErrorMessage="1" sqref="F75" xr:uid="{652A307E-8BA5-4FC9-8956-55515525A7DD}">
      <formula1>0.5</formula1>
      <formula2>4</formula2>
    </dataValidation>
    <dataValidation type="decimal" allowBlank="1" showInputMessage="1" showErrorMessage="1" sqref="F77" xr:uid="{D420858D-6941-4D6E-A5CA-54AFCB59F253}">
      <formula1>0.1</formula1>
      <formula2>10</formula2>
    </dataValidation>
    <dataValidation type="decimal" allowBlank="1" showInputMessage="1" showErrorMessage="1" sqref="F51" xr:uid="{2275B0F0-7DA1-4747-9F33-28DA34FA9F15}">
      <formula1>0.05</formula1>
      <formula2>4.5</formula2>
    </dataValidation>
    <dataValidation type="decimal" allowBlank="1" showInputMessage="1" showErrorMessage="1" sqref="F53" xr:uid="{A4751E5F-8E6B-455A-9F6E-3E538D103A63}">
      <formula1>100</formula1>
      <formula2>1000</formula2>
    </dataValidation>
    <dataValidation type="decimal" allowBlank="1" showInputMessage="1" showErrorMessage="1" sqref="F21" xr:uid="{7DD4B183-AD3C-4FFD-B82D-154E837FAD33}">
      <formula1>1.8</formula1>
      <formula2>F18-0.3</formula2>
    </dataValidation>
  </dataValidation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CF0AE-26D5-4B68-9224-A7C1BC3C2144}">
  <dimension ref="B1:N15"/>
  <sheetViews>
    <sheetView zoomScale="145" zoomScaleNormal="145" workbookViewId="0">
      <selection activeCell="I14" sqref="I14"/>
    </sheetView>
  </sheetViews>
  <sheetFormatPr defaultColWidth="9.140625" defaultRowHeight="15" x14ac:dyDescent="0.25"/>
  <cols>
    <col min="1" max="1" width="2.42578125" style="48" customWidth="1"/>
    <col min="2" max="2" width="30" style="48" bestFit="1" customWidth="1"/>
    <col min="3" max="13" width="9.140625" style="48"/>
    <col min="14" max="14" width="11.7109375" style="48" customWidth="1"/>
    <col min="15" max="16384" width="9.140625" style="48"/>
  </cols>
  <sheetData>
    <row r="1" spans="2:14" ht="12" customHeight="1" x14ac:dyDescent="0.25"/>
    <row r="2" spans="2:14" ht="15" customHeight="1" x14ac:dyDescent="0.25">
      <c r="B2" s="94" t="s">
        <v>34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2:14" ht="15" customHeight="1" x14ac:dyDescent="0.2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2:14" x14ac:dyDescent="0.25">
      <c r="B4" s="93" t="s">
        <v>35</v>
      </c>
      <c r="C4" s="93" t="s">
        <v>36</v>
      </c>
      <c r="D4" s="93"/>
      <c r="E4" s="93"/>
      <c r="F4" s="93" t="s">
        <v>47</v>
      </c>
      <c r="G4" s="93"/>
      <c r="H4" s="93"/>
      <c r="I4" s="93" t="s">
        <v>37</v>
      </c>
      <c r="J4" s="93"/>
      <c r="K4" s="93"/>
      <c r="L4" s="93"/>
      <c r="M4" s="93"/>
    </row>
    <row r="5" spans="2:14" x14ac:dyDescent="0.25">
      <c r="B5" s="93"/>
      <c r="C5" s="49" t="s">
        <v>38</v>
      </c>
      <c r="D5" s="49" t="s">
        <v>39</v>
      </c>
      <c r="E5" s="49" t="s">
        <v>40</v>
      </c>
      <c r="F5" s="49" t="s">
        <v>38</v>
      </c>
      <c r="G5" s="49" t="s">
        <v>39</v>
      </c>
      <c r="H5" s="49" t="s">
        <v>40</v>
      </c>
      <c r="I5" s="49" t="s">
        <v>41</v>
      </c>
      <c r="J5" s="49" t="s">
        <v>42</v>
      </c>
      <c r="K5" s="49" t="s">
        <v>43</v>
      </c>
      <c r="L5" s="49" t="s">
        <v>44</v>
      </c>
      <c r="M5" s="49" t="s">
        <v>45</v>
      </c>
    </row>
    <row r="6" spans="2:14" x14ac:dyDescent="0.25">
      <c r="B6" s="50" t="s">
        <v>46</v>
      </c>
      <c r="C6" s="51">
        <v>2.5</v>
      </c>
      <c r="D6" s="51">
        <v>2.6</v>
      </c>
      <c r="E6" s="51">
        <v>3.8</v>
      </c>
      <c r="F6" s="51">
        <v>2.5299999999999998</v>
      </c>
      <c r="G6" s="51">
        <v>2.67</v>
      </c>
      <c r="H6" s="51">
        <v>3.82</v>
      </c>
      <c r="I6" s="51">
        <v>13</v>
      </c>
      <c r="J6" s="51">
        <v>5.6</v>
      </c>
      <c r="K6" s="51">
        <v>1</v>
      </c>
      <c r="L6" s="51">
        <v>30</v>
      </c>
      <c r="M6" s="51">
        <f>SUM(I6:L6)</f>
        <v>49.6</v>
      </c>
    </row>
    <row r="7" spans="2:14" x14ac:dyDescent="0.25">
      <c r="B7" s="50" t="s">
        <v>48</v>
      </c>
      <c r="C7" s="51">
        <v>2.6</v>
      </c>
      <c r="D7" s="51">
        <v>2.7</v>
      </c>
      <c r="E7" s="51">
        <v>4</v>
      </c>
      <c r="F7" s="51">
        <v>2.58</v>
      </c>
      <c r="G7" s="51">
        <v>2.74</v>
      </c>
      <c r="H7" s="51">
        <v>4</v>
      </c>
      <c r="I7" s="52">
        <v>11</v>
      </c>
      <c r="J7" s="52">
        <v>5.0999999999999996</v>
      </c>
      <c r="K7" s="52">
        <v>1</v>
      </c>
      <c r="L7" s="52">
        <v>27</v>
      </c>
      <c r="M7" s="52">
        <f>SUM(I7:L7)</f>
        <v>44.1</v>
      </c>
    </row>
    <row r="8" spans="2:14" x14ac:dyDescent="0.25">
      <c r="B8" s="50" t="s">
        <v>49</v>
      </c>
      <c r="C8" s="51">
        <v>2.6</v>
      </c>
      <c r="D8" s="51">
        <v>3.5</v>
      </c>
      <c r="E8" s="51">
        <v>3.9</v>
      </c>
      <c r="F8" s="51">
        <v>2.61</v>
      </c>
      <c r="G8" s="51">
        <v>3.48</v>
      </c>
      <c r="H8" s="51">
        <v>3.89</v>
      </c>
      <c r="I8" s="52">
        <v>15</v>
      </c>
      <c r="J8" s="52">
        <v>1.8</v>
      </c>
      <c r="K8" s="52">
        <v>5.6</v>
      </c>
      <c r="L8" s="52">
        <v>36</v>
      </c>
      <c r="M8" s="52">
        <f>SUM(I8:L8)</f>
        <v>58.4</v>
      </c>
    </row>
    <row r="10" spans="2:14" ht="15" customHeight="1" x14ac:dyDescent="0.25">
      <c r="B10" s="94" t="s">
        <v>56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2"/>
      <c r="N10" s="2"/>
    </row>
    <row r="11" spans="2:14" ht="15" customHeight="1" x14ac:dyDescent="0.25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2"/>
      <c r="N11" s="2"/>
    </row>
    <row r="12" spans="2:14" ht="15" customHeight="1" x14ac:dyDescent="0.25">
      <c r="B12" s="93" t="s">
        <v>35</v>
      </c>
      <c r="C12" s="98" t="s">
        <v>63</v>
      </c>
      <c r="D12" s="93"/>
      <c r="E12" s="98" t="s">
        <v>64</v>
      </c>
      <c r="F12" s="93"/>
      <c r="G12" s="99" t="s">
        <v>109</v>
      </c>
      <c r="H12" s="100"/>
      <c r="I12" s="101"/>
      <c r="J12" s="102" t="s">
        <v>55</v>
      </c>
      <c r="K12" s="103"/>
      <c r="L12" s="104"/>
    </row>
    <row r="13" spans="2:14" x14ac:dyDescent="0.25">
      <c r="B13" s="93"/>
      <c r="C13" s="93"/>
      <c r="D13" s="93"/>
      <c r="E13" s="93"/>
      <c r="F13" s="93"/>
      <c r="G13" s="53" t="s">
        <v>59</v>
      </c>
      <c r="H13" s="53" t="s">
        <v>60</v>
      </c>
      <c r="I13" s="53" t="s">
        <v>62</v>
      </c>
      <c r="J13" s="105"/>
      <c r="K13" s="106"/>
      <c r="L13" s="107"/>
    </row>
    <row r="14" spans="2:14" x14ac:dyDescent="0.25">
      <c r="B14" s="50" t="s">
        <v>57</v>
      </c>
      <c r="C14" s="108">
        <v>0.55000000000000004</v>
      </c>
      <c r="D14" s="108"/>
      <c r="E14" s="109">
        <f>0.0275*(1+(ROUNDUP(((2.2*H14/I14)/0.0275)-1, 0)))</f>
        <v>0.55000000000000004</v>
      </c>
      <c r="F14" s="109"/>
      <c r="G14" s="54">
        <v>390</v>
      </c>
      <c r="H14" s="54">
        <v>130</v>
      </c>
      <c r="I14" s="54">
        <f>G14+H14</f>
        <v>520</v>
      </c>
      <c r="J14" s="95" t="s">
        <v>61</v>
      </c>
      <c r="K14" s="96"/>
      <c r="L14" s="97"/>
    </row>
    <row r="15" spans="2:14" x14ac:dyDescent="0.25">
      <c r="B15" s="50" t="s">
        <v>58</v>
      </c>
      <c r="C15" s="108">
        <v>0.75</v>
      </c>
      <c r="D15" s="108"/>
      <c r="E15" s="109">
        <f>0.0275*(1+(ROUNDUP(((2.2*H15/I15)/0.0275)-1, 0)))</f>
        <v>0.74250000000000005</v>
      </c>
      <c r="F15" s="109"/>
      <c r="G15" s="54">
        <v>300</v>
      </c>
      <c r="H15" s="54">
        <v>150</v>
      </c>
      <c r="I15" s="54">
        <f>G15+H15</f>
        <v>450</v>
      </c>
      <c r="J15" s="95" t="s">
        <v>61</v>
      </c>
      <c r="K15" s="96"/>
      <c r="L15" s="97"/>
    </row>
  </sheetData>
  <sheetProtection algorithmName="SHA-512" hashValue="OHp9ts12XA/EzvM4hM7V8HSV6Lb+XzF6GaueHo4bTIKM2X1zO+vcdtALgBSJqt7lfkQC0tBhguVniKi+bxBqQw==" saltValue="KGPUQ/rDBUG14cD+AHaREQ==" spinCount="100000" sheet="1" objects="1" scenarios="1"/>
  <mergeCells count="17">
    <mergeCell ref="J15:L15"/>
    <mergeCell ref="B10:L11"/>
    <mergeCell ref="C12:D13"/>
    <mergeCell ref="E12:F13"/>
    <mergeCell ref="G12:I12"/>
    <mergeCell ref="J12:L13"/>
    <mergeCell ref="J14:L14"/>
    <mergeCell ref="C14:D14"/>
    <mergeCell ref="C15:D15"/>
    <mergeCell ref="E14:F14"/>
    <mergeCell ref="E15:F15"/>
    <mergeCell ref="B12:B13"/>
    <mergeCell ref="B4:B5"/>
    <mergeCell ref="C4:E4"/>
    <mergeCell ref="I4:M4"/>
    <mergeCell ref="B2:M3"/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Typical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Houtain</dc:creator>
  <cp:lastModifiedBy>Jérémy Van Ruysevelt</cp:lastModifiedBy>
  <cp:lastPrinted>2018-08-01T14:17:35Z</cp:lastPrinted>
  <dcterms:created xsi:type="dcterms:W3CDTF">2017-07-04T16:14:50Z</dcterms:created>
  <dcterms:modified xsi:type="dcterms:W3CDTF">2023-10-30T08:53:45Z</dcterms:modified>
</cp:coreProperties>
</file>