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ydocs\docs\SVN\aem08_doc_svn\02-Admin\02-Datasheet\07-Configuration-Tool\"/>
    </mc:Choice>
  </mc:AlternateContent>
  <xr:revisionPtr revIDLastSave="0" documentId="8_{D25B7775-B8D7-4EE2-B63D-34A181EA98F6}" xr6:coauthVersionLast="47" xr6:coauthVersionMax="47" xr10:uidLastSave="{00000000-0000-0000-0000-000000000000}"/>
  <bookViews>
    <workbookView xWindow="-16500" yWindow="-16320" windowWidth="30960" windowHeight="15840" xr2:uid="{3DD11BB0-E4D3-4096-BE4B-52C03D710F49}"/>
  </bookViews>
  <sheets>
    <sheet name="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" l="1"/>
  <c r="G42" i="1"/>
  <c r="G22" i="1"/>
  <c r="G23" i="1"/>
  <c r="G63" i="1"/>
  <c r="G34" i="1"/>
  <c r="G25" i="1"/>
  <c r="G54" i="1"/>
  <c r="G55" i="1" s="1"/>
  <c r="G26" i="1"/>
  <c r="G65" i="1"/>
  <c r="G27" i="1"/>
  <c r="G24" i="1"/>
  <c r="G36" i="1" l="1"/>
</calcChain>
</file>

<file path=xl/sharedStrings.xml><?xml version="1.0" encoding="utf-8"?>
<sst xmlns="http://schemas.openxmlformats.org/spreadsheetml/2006/main" count="133" uniqueCount="72">
  <si>
    <t>Fill BLANK CELLS</t>
  </si>
  <si>
    <t>STEP 1</t>
  </si>
  <si>
    <t>Results</t>
  </si>
  <si>
    <t>Battery Data Register</t>
  </si>
  <si>
    <t>Source Data Register</t>
  </si>
  <si>
    <t>β</t>
  </si>
  <si>
    <t>STEP2</t>
  </si>
  <si>
    <t>Thermal Monitoring DATA Register</t>
  </si>
  <si>
    <t>Temperature [°C]</t>
  </si>
  <si>
    <t>Temperature  [°C]</t>
  </si>
  <si>
    <t>Source voltage [V]</t>
  </si>
  <si>
    <t>Storage element voltage [V]</t>
  </si>
  <si>
    <t>CUSTOM MODE CONFIGURATION
(AVAILABLE FOR: AEM00900, AEM00901 and AEM10900)</t>
  </si>
  <si>
    <t>Parameter</t>
  </si>
  <si>
    <t>Value</t>
  </si>
  <si>
    <t>Min.</t>
  </si>
  <si>
    <t>Max.</t>
  </si>
  <si>
    <t>Description</t>
  </si>
  <si>
    <t>Define the overdischarge level for the battery</t>
  </si>
  <si>
    <t>Define the overcharge level for the battery</t>
  </si>
  <si>
    <t>BATTERY AND SOURCE DATA REGISTER
(AVAILABLE FOR: AEM00900, AEM00901 and AEM10900)</t>
  </si>
  <si>
    <t>THERMAL MONITORING
(AVAILABLE FOR: AEM00900, AEM00901 and AEM10900)</t>
  </si>
  <si>
    <t>Storage Element Thresholds configuration thanks to I²C communication</t>
  </si>
  <si>
    <t>Value to write to the VOVDIS register (address 0x02)</t>
  </si>
  <si>
    <t>Value to write to the VOVCH register (address 0x03)</t>
  </si>
  <si>
    <t>4.05 V</t>
  </si>
  <si>
    <t>3.04 V</t>
  </si>
  <si>
    <t>4.78 V</t>
  </si>
  <si>
    <t>2.81 V</t>
  </si>
  <si>
    <t>0x20</t>
  </si>
  <si>
    <t>0x3F</t>
  </si>
  <si>
    <t>0x29</t>
  </si>
  <si>
    <t>0.00 V</t>
  </si>
  <si>
    <t>0x00</t>
  </si>
  <si>
    <t>0xFF</t>
  </si>
  <si>
    <t>Hexadecimal representation of the number entered above.</t>
  </si>
  <si>
    <t>Storage element voltage corresponding to the value read in STO register.</t>
  </si>
  <si>
    <t>Integer decimal value read from STO register (address 0x12).</t>
  </si>
  <si>
    <t>0x05</t>
  </si>
  <si>
    <t>0x3A</t>
  </si>
  <si>
    <t>Integer decimal value read from SRC register (address 0x13).</t>
  </si>
  <si>
    <t>Source voltage corresponding to the value read in SRC register.</t>
  </si>
  <si>
    <t>Thermal Monitoring Threshold Configuration</t>
  </si>
  <si>
    <t>Register value (integer)</t>
  </si>
  <si>
    <t>Value to write to TEMPCOLD or TEMPHOT register (addresses 0x04 and 0x05 resp.)</t>
  </si>
  <si>
    <t>Integer decimal value read from TEMP register (address 0x11)</t>
  </si>
  <si>
    <t>Temperature corresponding to the read value from TEMP register.</t>
  </si>
  <si>
    <t>5 kΩ</t>
  </si>
  <si>
    <t>33 kΩ</t>
  </si>
  <si>
    <t>Typ. 3380</t>
  </si>
  <si>
    <t>TEMP register value (integer)</t>
  </si>
  <si>
    <t>Hex.</t>
  </si>
  <si>
    <t>Dec.</t>
  </si>
  <si>
    <t>STO register (integer)</t>
  </si>
  <si>
    <t>SRC register (integer)</t>
  </si>
  <si>
    <r>
      <t>Typ. 10 k</t>
    </r>
    <r>
      <rPr>
        <sz val="11"/>
        <color theme="1"/>
        <rFont val="Calibri"/>
        <family val="2"/>
      </rPr>
      <t>Ω</t>
    </r>
  </si>
  <si>
    <t>Depends on the thermoresistor</t>
  </si>
  <si>
    <t>Desired temperature threshold for TEMPCOLD or TEMPHOT (min. and max. temperatures specified according to AEM specifications)</t>
  </si>
  <si>
    <t>0.120 V</t>
  </si>
  <si>
    <t>1.500 V</t>
  </si>
  <si>
    <t>0x01</t>
  </si>
  <si>
    <t>Corresponding overdischarge voltage level for the battery</t>
  </si>
  <si>
    <r>
      <t xml:space="preserve">Corresponding </t>
    </r>
    <r>
      <rPr>
        <sz val="11"/>
        <rFont val="Calibri"/>
        <family val="2"/>
        <scheme val="minor"/>
      </rPr>
      <t>overcharge voltage level for the battery</t>
    </r>
  </si>
  <si>
    <r>
      <rPr>
        <b/>
        <sz val="11"/>
        <color rgb="FFDDAC2A"/>
        <rFont val="Calibri"/>
        <family val="2"/>
        <scheme val="minor"/>
      </rPr>
      <t>V</t>
    </r>
    <r>
      <rPr>
        <b/>
        <vertAlign val="subscript"/>
        <sz val="11"/>
        <color rgb="FFDDAC2A"/>
        <rFont val="Calibri"/>
        <family val="2"/>
        <scheme val="minor"/>
      </rPr>
      <t>OVDIS</t>
    </r>
    <r>
      <rPr>
        <b/>
        <sz val="11"/>
        <color rgb="FF142918"/>
        <rFont val="Calibri"/>
        <family val="2"/>
        <scheme val="minor"/>
      </rPr>
      <t xml:space="preserve"> [V]</t>
    </r>
  </si>
  <si>
    <r>
      <rPr>
        <b/>
        <sz val="11"/>
        <color rgb="FFDDAC2A"/>
        <rFont val="Calibri"/>
        <family val="2"/>
        <scheme val="minor"/>
      </rPr>
      <t>V</t>
    </r>
    <r>
      <rPr>
        <b/>
        <vertAlign val="subscript"/>
        <sz val="11"/>
        <color rgb="FFDDAC2A"/>
        <rFont val="Calibri"/>
        <family val="2"/>
        <scheme val="minor"/>
      </rPr>
      <t>OVCH</t>
    </r>
    <r>
      <rPr>
        <b/>
        <sz val="11"/>
        <color rgb="FF142918"/>
        <rFont val="Calibri"/>
        <family val="2"/>
        <scheme val="minor"/>
      </rPr>
      <t xml:space="preserve"> [V]</t>
    </r>
  </si>
  <si>
    <r>
      <rPr>
        <b/>
        <sz val="11"/>
        <color rgb="FFDDAC2A"/>
        <rFont val="Calibri"/>
        <family val="2"/>
        <scheme val="minor"/>
      </rPr>
      <t>R</t>
    </r>
    <r>
      <rPr>
        <b/>
        <vertAlign val="subscript"/>
        <sz val="11"/>
        <color rgb="FFDDAC2A"/>
        <rFont val="Calibri"/>
        <family val="2"/>
        <scheme val="minor"/>
      </rPr>
      <t>DIV</t>
    </r>
    <r>
      <rPr>
        <b/>
        <sz val="11"/>
        <color rgb="FF142918"/>
        <rFont val="Calibri"/>
        <family val="2"/>
        <scheme val="minor"/>
      </rPr>
      <t xml:space="preserve"> [k</t>
    </r>
    <r>
      <rPr>
        <b/>
        <sz val="11"/>
        <color rgb="FF142918"/>
        <rFont val="Calibri"/>
        <family val="2"/>
      </rPr>
      <t>Ω</t>
    </r>
    <r>
      <rPr>
        <b/>
        <sz val="11"/>
        <color rgb="FF142918"/>
        <rFont val="Calibri"/>
        <family val="2"/>
        <scheme val="minor"/>
      </rPr>
      <t>]</t>
    </r>
  </si>
  <si>
    <r>
      <rPr>
        <b/>
        <sz val="11"/>
        <color rgb="FFDDAC2A"/>
        <rFont val="Calibri"/>
        <family val="2"/>
        <scheme val="minor"/>
      </rPr>
      <t>R</t>
    </r>
    <r>
      <rPr>
        <b/>
        <vertAlign val="subscript"/>
        <sz val="11"/>
        <color rgb="FFDDAC2A"/>
        <rFont val="Calibri"/>
        <family val="2"/>
        <scheme val="minor"/>
      </rPr>
      <t>TH</t>
    </r>
    <r>
      <rPr>
        <b/>
        <sz val="11"/>
        <color rgb="FF142918"/>
        <rFont val="Calibri"/>
        <family val="2"/>
        <scheme val="minor"/>
      </rPr>
      <t xml:space="preserve"> [kΩ]</t>
    </r>
  </si>
  <si>
    <t>Register value VOVDIS (integer)</t>
  </si>
  <si>
    <t>Register value VOVCH (integer)</t>
  </si>
  <si>
    <r>
      <t xml:space="preserve">Resistor that creates a resistive voltage divider with </t>
    </r>
    <r>
      <rPr>
        <sz val="11"/>
        <color rgb="FFDDAC2A"/>
        <rFont val="Calibri"/>
        <family val="2"/>
        <scheme val="minor"/>
      </rPr>
      <t>R</t>
    </r>
    <r>
      <rPr>
        <vertAlign val="subscript"/>
        <sz val="11"/>
        <color rgb="FFDDAC2A"/>
        <rFont val="Calibri"/>
        <family val="2"/>
        <scheme val="minor"/>
      </rPr>
      <t>TH</t>
    </r>
    <r>
      <rPr>
        <i/>
        <sz val="11"/>
        <rFont val="Calibri"/>
        <family val="2"/>
        <scheme val="minor"/>
      </rPr>
      <t>.</t>
    </r>
  </si>
  <si>
    <r>
      <t xml:space="preserve">Resistor at 25°C of </t>
    </r>
    <r>
      <rPr>
        <sz val="11"/>
        <color rgb="FFDDAC2A"/>
        <rFont val="Calibri"/>
        <family val="2"/>
        <scheme val="minor"/>
      </rPr>
      <t>R</t>
    </r>
    <r>
      <rPr>
        <vertAlign val="subscript"/>
        <sz val="11"/>
        <color rgb="FFDDAC2A"/>
        <rFont val="Calibri"/>
        <family val="2"/>
        <scheme val="minor"/>
      </rPr>
      <t>TH</t>
    </r>
    <r>
      <rPr>
        <i/>
        <sz val="11"/>
        <rFont val="Calibri"/>
        <family val="2"/>
        <scheme val="minor"/>
      </rPr>
      <t xml:space="preserve"> thermistor.</t>
    </r>
  </si>
  <si>
    <r>
      <t xml:space="preserve">Beta of </t>
    </r>
    <r>
      <rPr>
        <sz val="11"/>
        <color rgb="FFDDAC2A"/>
        <rFont val="Calibri"/>
        <family val="2"/>
        <scheme val="minor"/>
      </rPr>
      <t>R</t>
    </r>
    <r>
      <rPr>
        <vertAlign val="subscript"/>
        <sz val="11"/>
        <color rgb="FFDDAC2A"/>
        <rFont val="Calibri"/>
        <family val="2"/>
        <scheme val="minor"/>
      </rPr>
      <t>TH</t>
    </r>
    <r>
      <rPr>
        <i/>
        <sz val="11"/>
        <rFont val="Calibri"/>
        <family val="2"/>
        <scheme val="minor"/>
      </rPr>
      <t xml:space="preserve"> thermistor.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</si>
</sst>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sz val="11"/>
      <color rgb="FF142918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142918"/>
      <name val="Calibri"/>
      <family val="2"/>
      <scheme val="minor"/>
    </font>
    <font>
      <b/>
      <sz val="11"/>
      <color rgb="FF142918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color rgb="FFDDAC2A"/>
      <name val="Calibri"/>
      <family val="2"/>
      <scheme val="minor"/>
    </font>
    <font>
      <b/>
      <vertAlign val="subscript"/>
      <sz val="11"/>
      <color rgb="FFDDAC2A"/>
      <name val="Calibri"/>
      <family val="2"/>
      <scheme val="minor"/>
    </font>
    <font>
      <sz val="11"/>
      <color rgb="FFDDAC2A"/>
      <name val="Calibri"/>
      <family val="2"/>
      <scheme val="minor"/>
    </font>
    <font>
      <vertAlign val="subscript"/>
      <sz val="11"/>
      <color rgb="FFDDAC2A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68BF6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2" fontId="0" fillId="3" borderId="6" xfId="0" applyNumberFormat="1" applyFill="1" applyBorder="1" applyAlignment="1" applyProtection="1">
      <alignment horizontal="right" vertical="center" indent="2"/>
      <protection locked="0"/>
    </xf>
    <xf numFmtId="0" fontId="0" fillId="0" borderId="6" xfId="0" applyBorder="1" applyAlignment="1" applyProtection="1">
      <alignment horizontal="right" vertical="center" indent="2"/>
      <protection locked="0"/>
    </xf>
    <xf numFmtId="0" fontId="0" fillId="3" borderId="6" xfId="0" applyFill="1" applyBorder="1" applyAlignment="1" applyProtection="1">
      <alignment horizontal="right" vertical="center" indent="2"/>
      <protection locked="0"/>
    </xf>
    <xf numFmtId="0" fontId="0" fillId="3" borderId="0" xfId="0" applyFill="1"/>
    <xf numFmtId="0" fontId="0" fillId="0" borderId="0" xfId="0" applyAlignment="1">
      <alignment horizontal="center" vertical="center"/>
    </xf>
    <xf numFmtId="0" fontId="0" fillId="3" borderId="1" xfId="0" applyFill="1" applyBorder="1"/>
    <xf numFmtId="0" fontId="0" fillId="3" borderId="2" xfId="0" applyFill="1" applyBorder="1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3" borderId="3" xfId="0" applyFill="1" applyBorder="1"/>
    <xf numFmtId="0" fontId="0" fillId="3" borderId="4" xfId="0" applyFill="1" applyBorder="1"/>
    <xf numFmtId="0" fontId="0" fillId="3" borderId="0" xfId="0" applyFill="1" applyAlignment="1">
      <alignment horizontal="center" vertical="center"/>
    </xf>
    <xf numFmtId="0" fontId="0" fillId="3" borderId="5" xfId="0" applyFill="1" applyBorder="1"/>
    <xf numFmtId="0" fontId="2" fillId="3" borderId="0" xfId="0" applyFont="1" applyFill="1"/>
    <xf numFmtId="0" fontId="1" fillId="2" borderId="6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 indent="1"/>
    </xf>
    <xf numFmtId="2" fontId="6" fillId="4" borderId="6" xfId="0" applyNumberFormat="1" applyFont="1" applyFill="1" applyBorder="1" applyAlignment="1">
      <alignment horizontal="right" vertical="center" indent="2"/>
    </xf>
    <xf numFmtId="0" fontId="5" fillId="3" borderId="5" xfId="0" applyFont="1" applyFill="1" applyBorder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 indent="1"/>
    </xf>
    <xf numFmtId="0" fontId="4" fillId="3" borderId="0" xfId="0" applyFont="1" applyFill="1" applyAlignment="1">
      <alignment horizontal="right" indent="2"/>
    </xf>
    <xf numFmtId="2" fontId="4" fillId="3" borderId="0" xfId="0" applyNumberFormat="1" applyFont="1" applyFill="1" applyAlignment="1">
      <alignment horizontal="right" indent="2"/>
    </xf>
    <xf numFmtId="0" fontId="4" fillId="4" borderId="6" xfId="0" applyFont="1" applyFill="1" applyBorder="1" applyAlignment="1">
      <alignment horizontal="left" vertical="center" indent="1"/>
    </xf>
    <xf numFmtId="1" fontId="6" fillId="4" borderId="6" xfId="0" applyNumberFormat="1" applyFont="1" applyFill="1" applyBorder="1" applyAlignment="1">
      <alignment horizontal="right" vertical="center" indent="2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1" fontId="0" fillId="4" borderId="6" xfId="0" applyNumberFormat="1" applyFill="1" applyBorder="1" applyAlignment="1">
      <alignment horizontal="right" vertical="center" indent="2"/>
    </xf>
    <xf numFmtId="2" fontId="0" fillId="4" borderId="6" xfId="0" applyNumberFormat="1" applyFill="1" applyBorder="1" applyAlignment="1">
      <alignment horizontal="right" vertical="center" indent="2"/>
    </xf>
    <xf numFmtId="0" fontId="1" fillId="3" borderId="0" xfId="0" applyFont="1" applyFill="1" applyAlignment="1">
      <alignment horizontal="right"/>
    </xf>
    <xf numFmtId="0" fontId="1" fillId="3" borderId="0" xfId="0" applyFont="1" applyFill="1"/>
    <xf numFmtId="0" fontId="0" fillId="3" borderId="0" xfId="0" applyFill="1" applyAlignment="1">
      <alignment horizontal="right" vertical="center"/>
    </xf>
    <xf numFmtId="0" fontId="3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right" vertical="center" indent="1"/>
    </xf>
    <xf numFmtId="0" fontId="0" fillId="3" borderId="0" xfId="0" applyFill="1" applyAlignment="1">
      <alignment horizontal="right" vertical="center" indent="2"/>
    </xf>
    <xf numFmtId="0" fontId="4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0" fillId="3" borderId="10" xfId="0" applyFill="1" applyBorder="1"/>
    <xf numFmtId="0" fontId="0" fillId="3" borderId="11" xfId="0" applyFill="1" applyBorder="1"/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/>
    <xf numFmtId="164" fontId="0" fillId="4" borderId="6" xfId="0" applyNumberFormat="1" applyFill="1" applyBorder="1" applyAlignment="1">
      <alignment horizontal="right" vertical="center" indent="2"/>
    </xf>
    <xf numFmtId="0" fontId="5" fillId="5" borderId="6" xfId="0" applyFont="1" applyFill="1" applyBorder="1" applyAlignment="1">
      <alignment horizontal="left" indent="1"/>
    </xf>
    <xf numFmtId="0" fontId="1" fillId="4" borderId="13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left" vertical="center" indent="1"/>
    </xf>
    <xf numFmtId="0" fontId="4" fillId="4" borderId="8" xfId="0" applyFont="1" applyFill="1" applyBorder="1" applyAlignment="1">
      <alignment horizontal="left" vertical="center" indent="1"/>
    </xf>
    <xf numFmtId="1" fontId="0" fillId="4" borderId="14" xfId="0" applyNumberFormat="1" applyFill="1" applyBorder="1" applyAlignment="1">
      <alignment horizontal="center" vertical="center" wrapText="1"/>
    </xf>
    <xf numFmtId="1" fontId="0" fillId="4" borderId="16" xfId="0" applyNumberFormat="1" applyFill="1" applyBorder="1" applyAlignment="1">
      <alignment horizontal="center" vertical="center" wrapText="1"/>
    </xf>
    <xf numFmtId="1" fontId="0" fillId="4" borderId="15" xfId="0" applyNumberFormat="1" applyFill="1" applyBorder="1" applyAlignment="1">
      <alignment horizontal="center" vertical="center" wrapText="1"/>
    </xf>
    <xf numFmtId="1" fontId="0" fillId="4" borderId="17" xfId="0" applyNumberForma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left" vertical="center" indent="1"/>
    </xf>
    <xf numFmtId="0" fontId="4" fillId="4" borderId="9" xfId="0" applyFont="1" applyFill="1" applyBorder="1" applyAlignment="1">
      <alignment horizontal="left" vertical="center" indent="1"/>
    </xf>
    <xf numFmtId="2" fontId="0" fillId="4" borderId="7" xfId="0" applyNumberFormat="1" applyFill="1" applyBorder="1" applyAlignment="1">
      <alignment horizontal="center" vertical="center"/>
    </xf>
    <xf numFmtId="2" fontId="0" fillId="4" borderId="9" xfId="0" applyNumberForma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left" indent="1"/>
    </xf>
    <xf numFmtId="0" fontId="4" fillId="4" borderId="9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left" vertical="center" indent="1"/>
    </xf>
    <xf numFmtId="0" fontId="5" fillId="5" borderId="16" xfId="0" applyFont="1" applyFill="1" applyBorder="1" applyAlignment="1">
      <alignment horizontal="left" vertical="center" indent="1"/>
    </xf>
    <xf numFmtId="0" fontId="5" fillId="5" borderId="15" xfId="0" applyFont="1" applyFill="1" applyBorder="1" applyAlignment="1">
      <alignment horizontal="left" vertical="center" indent="1"/>
    </xf>
    <xf numFmtId="0" fontId="5" fillId="5" borderId="17" xfId="0" applyFont="1" applyFill="1" applyBorder="1" applyAlignment="1">
      <alignment horizontal="left" vertical="center" indent="1"/>
    </xf>
    <xf numFmtId="0" fontId="4" fillId="4" borderId="14" xfId="0" applyFont="1" applyFill="1" applyBorder="1" applyAlignment="1">
      <alignment horizontal="left" vertical="center" indent="1"/>
    </xf>
    <xf numFmtId="0" fontId="4" fillId="4" borderId="15" xfId="0" applyFont="1" applyFill="1" applyBorder="1" applyAlignment="1">
      <alignment horizontal="left" vertical="center" indent="1"/>
    </xf>
    <xf numFmtId="0" fontId="5" fillId="5" borderId="6" xfId="0" applyFont="1" applyFill="1" applyBorder="1" applyAlignment="1">
      <alignment horizontal="left" wrapText="1" indent="1"/>
    </xf>
    <xf numFmtId="0" fontId="1" fillId="2" borderId="6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DDAC2A"/>
      <color rgb="FF68BF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e-peas.com/types/energy-harvesting/" TargetMode="Externa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26379</xdr:colOff>
      <xdr:row>2</xdr:row>
      <xdr:rowOff>28272</xdr:rowOff>
    </xdr:from>
    <xdr:to>
      <xdr:col>10</xdr:col>
      <xdr:colOff>3209192</xdr:colOff>
      <xdr:row>12</xdr:row>
      <xdr:rowOff>234461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69F798C-65B6-4086-9E4C-065AB53B65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91" b="32596"/>
        <a:stretch/>
      </xdr:blipFill>
      <xdr:spPr>
        <a:xfrm>
          <a:off x="216879" y="218772"/>
          <a:ext cx="12268198" cy="2111189"/>
        </a:xfrm>
        <a:prstGeom prst="rect">
          <a:avLst/>
        </a:prstGeom>
      </xdr:spPr>
    </xdr:pic>
    <xdr:clientData/>
  </xdr:twoCellAnchor>
  <xdr:twoCellAnchor>
    <xdr:from>
      <xdr:col>7</xdr:col>
      <xdr:colOff>505559</xdr:colOff>
      <xdr:row>3</xdr:row>
      <xdr:rowOff>163038</xdr:rowOff>
    </xdr:from>
    <xdr:to>
      <xdr:col>10</xdr:col>
      <xdr:colOff>2982057</xdr:colOff>
      <xdr:row>11</xdr:row>
      <xdr:rowOff>80596</xdr:rowOff>
    </xdr:to>
    <xdr:sp macro="" textlink="">
      <xdr:nvSpPr>
        <xdr:cNvPr id="4" name="TextBox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A038E97-4995-4FE6-A87E-FB3FE7487A57}"/>
            </a:ext>
          </a:extLst>
        </xdr:cNvPr>
        <xdr:cNvSpPr txBox="1"/>
      </xdr:nvSpPr>
      <xdr:spPr>
        <a:xfrm>
          <a:off x="5605097" y="544038"/>
          <a:ext cx="5964114" cy="14415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BE" sz="1200"/>
            <a:t>This spreadsheet allows to define</a:t>
          </a:r>
          <a:r>
            <a:rPr lang="fr-BE" sz="1200" baseline="0"/>
            <a:t> or translate</a:t>
          </a:r>
          <a:r>
            <a:rPr lang="fr-BE" sz="1200"/>
            <a:t> the register</a:t>
          </a:r>
          <a:r>
            <a:rPr lang="fr-BE" sz="1200" baseline="0"/>
            <a:t> values for specific configurations of the AEM00900, AEM00901 and AEM10900, as defined in the datasheet of each feature.</a:t>
          </a:r>
        </a:p>
        <a:p>
          <a:endParaRPr lang="fr-BE" sz="1200" baseline="0"/>
        </a:p>
        <a:p>
          <a:r>
            <a:rPr lang="fr-BE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AEM datasheets </a:t>
          </a:r>
          <a:r>
            <a:rPr lang="fr-BE" sz="1200" baseline="0"/>
            <a:t>and </a:t>
          </a:r>
          <a:r>
            <a:rPr lang="fr-BE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user guides for the evaluation boards </a:t>
          </a:r>
          <a:r>
            <a:rPr lang="fr-BE" sz="1200" baseline="0"/>
            <a:t>can be found on e-peas website   </a:t>
          </a:r>
          <a:r>
            <a:rPr lang="fr-BE" sz="1200" b="1" baseline="0">
              <a:solidFill>
                <a:schemeClr val="accent5">
                  <a:lumMod val="75000"/>
                </a:schemeClr>
              </a:solidFill>
            </a:rPr>
            <a:t>https://e-peas.com/types/energy-harvesting/</a:t>
          </a:r>
        </a:p>
        <a:p>
          <a:endParaRPr lang="fr-BE" sz="1200" baseline="0"/>
        </a:p>
        <a:p>
          <a:r>
            <a:rPr lang="fr-BE" sz="1200" baseline="0"/>
            <a:t>For additional support, contact </a:t>
          </a:r>
          <a:r>
            <a:rPr lang="fr-BE" sz="1200" b="1" baseline="0">
              <a:solidFill>
                <a:srgbClr val="68BF6A"/>
              </a:solidFill>
            </a:rPr>
            <a:t>support@e-peas.com</a:t>
          </a:r>
        </a:p>
      </xdr:txBody>
    </xdr:sp>
    <xdr:clientData/>
  </xdr:twoCellAnchor>
  <xdr:twoCellAnchor editAs="oneCell">
    <xdr:from>
      <xdr:col>2</xdr:col>
      <xdr:colOff>313767</xdr:colOff>
      <xdr:row>3</xdr:row>
      <xdr:rowOff>164193</xdr:rowOff>
    </xdr:from>
    <xdr:to>
      <xdr:col>5</xdr:col>
      <xdr:colOff>227941</xdr:colOff>
      <xdr:row>11</xdr:row>
      <xdr:rowOff>94092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EB3FD8E-9399-4F1D-A4C5-96F24BCDD3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550" y="553476"/>
          <a:ext cx="4138304" cy="1453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27064-A4C8-425C-9434-68AD6D41E656}">
  <dimension ref="A1:AC77"/>
  <sheetViews>
    <sheetView tabSelected="1" topLeftCell="A32" zoomScale="115" zoomScaleNormal="115" workbookViewId="0">
      <selection activeCell="J43" sqref="J43"/>
    </sheetView>
  </sheetViews>
  <sheetFormatPr defaultRowHeight="15" x14ac:dyDescent="0.25"/>
  <cols>
    <col min="1" max="2" width="1.42578125" style="4" customWidth="1"/>
    <col min="3" max="3" width="18.28515625" style="4" customWidth="1"/>
    <col min="4" max="4" width="10" style="4" customWidth="1"/>
    <col min="5" max="5" width="35" style="12" customWidth="1"/>
    <col min="6" max="7" width="10.28515625" style="12" customWidth="1"/>
    <col min="8" max="8" width="12" style="12" customWidth="1"/>
    <col min="9" max="9" width="12.85546875" style="12" customWidth="1"/>
    <col min="10" max="10" width="27.42578125" style="4" customWidth="1"/>
    <col min="11" max="11" width="48.5703125" style="4" customWidth="1"/>
    <col min="12" max="12" width="1.42578125" style="4" customWidth="1"/>
    <col min="13" max="16384" width="9.140625" style="4"/>
  </cols>
  <sheetData>
    <row r="1" spans="1:29" customFormat="1" ht="7.5" customHeight="1" thickBot="1" x14ac:dyDescent="0.3">
      <c r="A1" s="4"/>
      <c r="B1" s="4"/>
      <c r="C1" s="4"/>
      <c r="E1" s="5"/>
      <c r="F1" s="5"/>
      <c r="G1" s="5"/>
      <c r="H1" s="5"/>
      <c r="I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customFormat="1" ht="7.5" customHeight="1" x14ac:dyDescent="0.25">
      <c r="A2" s="4"/>
      <c r="B2" s="6"/>
      <c r="C2" s="7"/>
      <c r="D2" s="8"/>
      <c r="E2" s="9"/>
      <c r="F2" s="9"/>
      <c r="G2" s="9"/>
      <c r="H2" s="9"/>
      <c r="I2" s="9"/>
      <c r="J2" s="8"/>
      <c r="K2" s="8"/>
      <c r="L2" s="10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customFormat="1" x14ac:dyDescent="0.25">
      <c r="A3" s="4"/>
      <c r="B3" s="11"/>
      <c r="C3" s="4"/>
      <c r="D3" s="4"/>
      <c r="E3" s="12"/>
      <c r="F3" s="12"/>
      <c r="G3" s="12"/>
      <c r="H3" s="12"/>
      <c r="I3" s="12"/>
      <c r="J3" s="4"/>
      <c r="K3" s="4"/>
      <c r="L3" s="13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customFormat="1" x14ac:dyDescent="0.25">
      <c r="A4" s="4"/>
      <c r="B4" s="11"/>
      <c r="C4" s="4"/>
      <c r="D4" s="4"/>
      <c r="E4" s="12"/>
      <c r="F4" s="12"/>
      <c r="G4" s="12"/>
      <c r="H4" s="12"/>
      <c r="I4" s="12"/>
      <c r="J4" s="4"/>
      <c r="K4" s="4"/>
      <c r="L4" s="13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customFormat="1" x14ac:dyDescent="0.25">
      <c r="A5" s="4"/>
      <c r="B5" s="11"/>
      <c r="C5" s="4"/>
      <c r="D5" s="4"/>
      <c r="E5" s="12"/>
      <c r="F5" s="12"/>
      <c r="G5" s="12"/>
      <c r="H5" s="12"/>
      <c r="I5" s="12"/>
      <c r="J5" s="4"/>
      <c r="K5" s="4"/>
      <c r="L5" s="13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customFormat="1" x14ac:dyDescent="0.25">
      <c r="A6" s="4"/>
      <c r="B6" s="11"/>
      <c r="C6" s="4"/>
      <c r="D6" s="4"/>
      <c r="E6" s="12"/>
      <c r="F6" s="12"/>
      <c r="G6" s="12"/>
      <c r="H6" s="12"/>
      <c r="I6" s="12"/>
      <c r="J6" s="4"/>
      <c r="K6" s="4"/>
      <c r="L6" s="13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customFormat="1" x14ac:dyDescent="0.25">
      <c r="A7" s="4"/>
      <c r="B7" s="11"/>
      <c r="C7" s="4"/>
      <c r="D7" s="4"/>
      <c r="E7" s="12"/>
      <c r="F7" s="12"/>
      <c r="G7" s="12"/>
      <c r="H7" s="12"/>
      <c r="I7" s="12"/>
      <c r="J7" s="4"/>
      <c r="K7" s="4"/>
      <c r="L7" s="13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customFormat="1" x14ac:dyDescent="0.25">
      <c r="A8" s="4"/>
      <c r="B8" s="11"/>
      <c r="C8" s="4"/>
      <c r="D8" s="4"/>
      <c r="E8" s="12"/>
      <c r="F8" s="12"/>
      <c r="G8" s="12"/>
      <c r="H8" s="12"/>
      <c r="I8" s="12"/>
      <c r="J8" s="4"/>
      <c r="K8" s="4"/>
      <c r="L8" s="13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customFormat="1" x14ac:dyDescent="0.25">
      <c r="A9" s="4"/>
      <c r="B9" s="11"/>
      <c r="C9" s="4"/>
      <c r="D9" s="4"/>
      <c r="E9" s="12"/>
      <c r="F9" s="12"/>
      <c r="G9" s="12"/>
      <c r="H9" s="12"/>
      <c r="I9" s="12"/>
      <c r="J9" s="4"/>
      <c r="K9" s="4"/>
      <c r="L9" s="13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customFormat="1" x14ac:dyDescent="0.25">
      <c r="A10" s="4"/>
      <c r="B10" s="11"/>
      <c r="C10" s="4"/>
      <c r="D10" s="4"/>
      <c r="E10" s="12"/>
      <c r="F10" s="12"/>
      <c r="G10" s="12"/>
      <c r="H10" s="12"/>
      <c r="I10" s="12"/>
      <c r="J10" s="4"/>
      <c r="K10" s="4"/>
      <c r="L10" s="13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customFormat="1" x14ac:dyDescent="0.25">
      <c r="A11" s="4"/>
      <c r="B11" s="11"/>
      <c r="C11" s="4"/>
      <c r="D11" s="4"/>
      <c r="E11" s="12"/>
      <c r="F11" s="12"/>
      <c r="G11" s="12"/>
      <c r="H11" s="12"/>
      <c r="I11" s="12"/>
      <c r="J11" s="4"/>
      <c r="K11" s="4"/>
      <c r="L11" s="13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customFormat="1" x14ac:dyDescent="0.25">
      <c r="A12" s="4"/>
      <c r="B12" s="11"/>
      <c r="C12" s="4"/>
      <c r="D12" s="4"/>
      <c r="E12" s="12"/>
      <c r="F12" s="12"/>
      <c r="G12" s="12"/>
      <c r="H12" s="12"/>
      <c r="I12" s="12"/>
      <c r="J12" s="4"/>
      <c r="K12" s="4"/>
      <c r="L12" s="13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customFormat="1" ht="26.25" customHeight="1" x14ac:dyDescent="0.25">
      <c r="A13" s="4"/>
      <c r="B13" s="11"/>
      <c r="C13" s="4"/>
      <c r="D13" s="4"/>
      <c r="E13" s="12"/>
      <c r="F13" s="12"/>
      <c r="G13" s="12"/>
      <c r="H13" s="12"/>
      <c r="I13" s="12"/>
      <c r="J13" s="4"/>
      <c r="K13" s="4"/>
      <c r="L13" s="13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29" customFormat="1" ht="15.75" x14ac:dyDescent="0.25">
      <c r="A14" s="4"/>
      <c r="B14" s="11"/>
      <c r="C14" s="14" t="s">
        <v>0</v>
      </c>
      <c r="D14" s="4"/>
      <c r="E14" s="12"/>
      <c r="F14" s="12"/>
      <c r="G14" s="12"/>
      <c r="H14" s="12"/>
      <c r="I14" s="12"/>
      <c r="J14" s="4"/>
      <c r="K14" s="4"/>
      <c r="L14" s="13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29" customFormat="1" ht="8.25" customHeight="1" x14ac:dyDescent="0.25">
      <c r="A15" s="4"/>
      <c r="B15" s="11"/>
      <c r="C15" s="4"/>
      <c r="D15" s="4"/>
      <c r="E15" s="12"/>
      <c r="F15" s="12"/>
      <c r="G15" s="12"/>
      <c r="H15" s="12"/>
      <c r="I15" s="12"/>
      <c r="J15" s="4"/>
      <c r="K15" s="4"/>
      <c r="L15" s="13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 spans="1:29" customFormat="1" ht="30" customHeight="1" x14ac:dyDescent="0.25">
      <c r="A16" s="4"/>
      <c r="B16" s="11"/>
      <c r="C16" s="63" t="s">
        <v>12</v>
      </c>
      <c r="D16" s="63"/>
      <c r="E16" s="63"/>
      <c r="F16" s="63"/>
      <c r="G16" s="63"/>
      <c r="H16" s="63"/>
      <c r="I16" s="63"/>
      <c r="J16" s="63"/>
      <c r="K16" s="63"/>
      <c r="L16" s="13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customFormat="1" ht="15" customHeight="1" x14ac:dyDescent="0.25">
      <c r="A17" s="4"/>
      <c r="B17" s="11"/>
      <c r="C17" s="4"/>
      <c r="D17" s="4"/>
      <c r="E17" s="4"/>
      <c r="F17" s="4"/>
      <c r="G17" s="4"/>
      <c r="H17" s="4"/>
      <c r="I17" s="4"/>
      <c r="J17" s="4"/>
      <c r="L17" s="13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1:29" customFormat="1" ht="15" customHeight="1" x14ac:dyDescent="0.25">
      <c r="A18" s="4"/>
      <c r="B18" s="11"/>
      <c r="C18" s="4"/>
      <c r="D18" s="4"/>
      <c r="E18" s="56" t="s">
        <v>13</v>
      </c>
      <c r="F18" s="57"/>
      <c r="G18" s="15" t="s">
        <v>14</v>
      </c>
      <c r="H18" s="15" t="s">
        <v>15</v>
      </c>
      <c r="I18" s="15" t="s">
        <v>16</v>
      </c>
      <c r="J18" s="64" t="s">
        <v>17</v>
      </c>
      <c r="K18" s="64"/>
      <c r="L18" s="16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1:29" customFormat="1" ht="15" customHeight="1" x14ac:dyDescent="0.25">
      <c r="A19" s="4"/>
      <c r="B19" s="11"/>
      <c r="C19" s="62" t="s">
        <v>22</v>
      </c>
      <c r="D19" s="65" t="s">
        <v>1</v>
      </c>
      <c r="E19" s="58" t="s">
        <v>63</v>
      </c>
      <c r="F19" s="59"/>
      <c r="G19" s="1">
        <v>3</v>
      </c>
      <c r="H19" s="17" t="s">
        <v>28</v>
      </c>
      <c r="I19" s="17" t="s">
        <v>25</v>
      </c>
      <c r="J19" s="46" t="s">
        <v>18</v>
      </c>
      <c r="K19" s="46"/>
      <c r="L19" s="18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1:29" customFormat="1" ht="15" customHeight="1" x14ac:dyDescent="0.25">
      <c r="A20" s="4"/>
      <c r="B20" s="11"/>
      <c r="C20" s="62"/>
      <c r="D20" s="65"/>
      <c r="E20" s="58" t="s">
        <v>64</v>
      </c>
      <c r="F20" s="59"/>
      <c r="G20" s="1">
        <v>3.6</v>
      </c>
      <c r="H20" s="17" t="s">
        <v>26</v>
      </c>
      <c r="I20" s="17" t="s">
        <v>27</v>
      </c>
      <c r="J20" s="46" t="s">
        <v>19</v>
      </c>
      <c r="K20" s="46"/>
      <c r="L20" s="18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 spans="1:29" customFormat="1" ht="15" customHeight="1" x14ac:dyDescent="0.25">
      <c r="A21" s="4"/>
      <c r="B21" s="11"/>
      <c r="C21" s="62"/>
      <c r="D21" s="19"/>
      <c r="E21" s="20"/>
      <c r="F21" s="20"/>
      <c r="G21" s="21"/>
      <c r="H21" s="22"/>
      <c r="I21" s="22"/>
      <c r="J21" s="19"/>
      <c r="K21" s="4"/>
      <c r="L21" s="13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1:29" customFormat="1" ht="16.5" customHeight="1" x14ac:dyDescent="0.25">
      <c r="A22" s="4"/>
      <c r="B22" s="11"/>
      <c r="C22" s="62"/>
      <c r="D22" s="65" t="s">
        <v>2</v>
      </c>
      <c r="E22" s="49" t="s">
        <v>67</v>
      </c>
      <c r="F22" s="23" t="s">
        <v>51</v>
      </c>
      <c r="G22" s="24" t="str">
        <f>"0x"&amp;DEC2HEX(ROUND((G19-0.50625)/0.05625, 0), 2)</f>
        <v>0x2C</v>
      </c>
      <c r="H22" s="17" t="s">
        <v>31</v>
      </c>
      <c r="I22" s="17" t="s">
        <v>30</v>
      </c>
      <c r="J22" s="66" t="s">
        <v>23</v>
      </c>
      <c r="K22" s="67"/>
      <c r="L22" s="13"/>
      <c r="M22" s="4"/>
      <c r="N22" s="25"/>
      <c r="O22" s="26"/>
      <c r="P22" s="27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1:29" customFormat="1" ht="16.5" customHeight="1" x14ac:dyDescent="0.25">
      <c r="A23" s="4"/>
      <c r="B23" s="11"/>
      <c r="C23" s="62"/>
      <c r="D23" s="65"/>
      <c r="E23" s="50"/>
      <c r="F23" s="23" t="s">
        <v>52</v>
      </c>
      <c r="G23" s="28">
        <f>ROUND((G19-0.50625)/0.05625, 0)</f>
        <v>44</v>
      </c>
      <c r="H23" s="28">
        <v>41</v>
      </c>
      <c r="I23" s="28">
        <v>63</v>
      </c>
      <c r="J23" s="68"/>
      <c r="K23" s="69"/>
      <c r="L23" s="13"/>
      <c r="M23" s="4"/>
      <c r="N23" s="25"/>
      <c r="O23" s="26"/>
      <c r="P23" s="27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spans="1:29" customFormat="1" ht="16.5" customHeight="1" x14ac:dyDescent="0.25">
      <c r="A24" s="4"/>
      <c r="B24" s="11"/>
      <c r="C24" s="62"/>
      <c r="D24" s="65"/>
      <c r="E24" s="58" t="s">
        <v>63</v>
      </c>
      <c r="F24" s="59"/>
      <c r="G24" s="29">
        <f>0.05625*ROUND((G19-0.50625)/0.05625, 0)+0.50625</f>
        <v>2.9812500000000002</v>
      </c>
      <c r="H24" s="17" t="s">
        <v>28</v>
      </c>
      <c r="I24" s="17" t="s">
        <v>25</v>
      </c>
      <c r="J24" s="46" t="s">
        <v>61</v>
      </c>
      <c r="K24" s="46"/>
      <c r="L24" s="13"/>
      <c r="M24" s="4"/>
      <c r="N24" s="25"/>
      <c r="O24" s="26"/>
      <c r="P24" s="27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</row>
    <row r="25" spans="1:29" customFormat="1" ht="16.5" customHeight="1" x14ac:dyDescent="0.25">
      <c r="A25" s="4"/>
      <c r="B25" s="11"/>
      <c r="C25" s="62"/>
      <c r="D25" s="65"/>
      <c r="E25" s="70" t="s">
        <v>68</v>
      </c>
      <c r="F25" s="23" t="s">
        <v>51</v>
      </c>
      <c r="G25" s="24" t="str">
        <f>"0x"&amp;DEC2HEX(ROUND((G20-1.2375)/0.05625, 0), 2)</f>
        <v>0x2A</v>
      </c>
      <c r="H25" s="17" t="s">
        <v>29</v>
      </c>
      <c r="I25" s="17" t="s">
        <v>30</v>
      </c>
      <c r="J25" s="66" t="s">
        <v>24</v>
      </c>
      <c r="K25" s="67"/>
      <c r="L25" s="13"/>
      <c r="M25" s="4"/>
      <c r="N25" s="25"/>
      <c r="O25" s="26"/>
      <c r="P25" s="27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</row>
    <row r="26" spans="1:29" customFormat="1" ht="15" customHeight="1" x14ac:dyDescent="0.25">
      <c r="A26" s="4"/>
      <c r="B26" s="11"/>
      <c r="C26" s="62"/>
      <c r="D26" s="65"/>
      <c r="E26" s="71"/>
      <c r="F26" s="23" t="s">
        <v>52</v>
      </c>
      <c r="G26" s="28">
        <f>ROUND((G20-1.2375)/0.05625, 0)</f>
        <v>42</v>
      </c>
      <c r="H26" s="28">
        <v>32</v>
      </c>
      <c r="I26" s="28">
        <v>63</v>
      </c>
      <c r="J26" s="68"/>
      <c r="K26" s="69"/>
      <c r="L26" s="13"/>
      <c r="M26" s="4"/>
      <c r="N26" s="30"/>
      <c r="O26" s="31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</row>
    <row r="27" spans="1:29" customFormat="1" ht="15" customHeight="1" x14ac:dyDescent="0.25">
      <c r="A27" s="4"/>
      <c r="B27" s="11"/>
      <c r="C27" s="62"/>
      <c r="D27" s="65"/>
      <c r="E27" s="58" t="s">
        <v>64</v>
      </c>
      <c r="F27" s="59"/>
      <c r="G27" s="29">
        <f>0.05625*ROUND((G20-1.2375)/0.05625, 0)+1.2375</f>
        <v>3.6000000000000005</v>
      </c>
      <c r="H27" s="17" t="s">
        <v>26</v>
      </c>
      <c r="I27" s="17" t="s">
        <v>27</v>
      </c>
      <c r="J27" s="46" t="s">
        <v>62</v>
      </c>
      <c r="K27" s="46"/>
      <c r="L27" s="13"/>
      <c r="M27" s="4"/>
      <c r="N27" s="30"/>
      <c r="O27" s="31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spans="1:29" customFormat="1" x14ac:dyDescent="0.25">
      <c r="A28" s="4"/>
      <c r="B28" s="11"/>
      <c r="C28" s="4"/>
      <c r="D28" s="4"/>
      <c r="E28" s="32"/>
      <c r="F28" s="32"/>
      <c r="G28" s="12"/>
      <c r="H28" s="12"/>
      <c r="I28" s="12"/>
      <c r="J28" s="4"/>
      <c r="K28" s="4"/>
      <c r="L28" s="13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spans="1:29" customFormat="1" x14ac:dyDescent="0.25">
      <c r="A29" s="4"/>
      <c r="B29" s="11"/>
      <c r="C29" s="4"/>
      <c r="D29" s="4"/>
      <c r="E29" s="32"/>
      <c r="F29" s="32"/>
      <c r="G29" s="12"/>
      <c r="H29" s="12"/>
      <c r="I29" s="12"/>
      <c r="J29" s="4"/>
      <c r="K29" s="4"/>
      <c r="L29" s="13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spans="1:29" customFormat="1" ht="30" customHeight="1" x14ac:dyDescent="0.25">
      <c r="A30" s="4"/>
      <c r="B30" s="11"/>
      <c r="C30" s="63" t="s">
        <v>20</v>
      </c>
      <c r="D30" s="63"/>
      <c r="E30" s="63"/>
      <c r="F30" s="63"/>
      <c r="G30" s="63"/>
      <c r="H30" s="63"/>
      <c r="I30" s="63"/>
      <c r="J30" s="63"/>
      <c r="K30" s="63"/>
      <c r="L30" s="13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 spans="1:29" ht="15" customHeight="1" x14ac:dyDescent="0.25">
      <c r="B31" s="11"/>
      <c r="C31" s="33"/>
      <c r="D31" s="34"/>
      <c r="E31" s="35"/>
      <c r="F31" s="35"/>
      <c r="G31" s="35"/>
      <c r="H31" s="35"/>
      <c r="I31" s="35"/>
      <c r="J31" s="35"/>
      <c r="L31" s="13"/>
    </row>
    <row r="32" spans="1:29" customFormat="1" ht="15" customHeight="1" x14ac:dyDescent="0.25">
      <c r="A32" s="4"/>
      <c r="B32" s="11"/>
      <c r="C32" s="33"/>
      <c r="D32" s="4"/>
      <c r="E32" s="56" t="s">
        <v>13</v>
      </c>
      <c r="F32" s="57"/>
      <c r="G32" s="15" t="s">
        <v>14</v>
      </c>
      <c r="H32" s="15" t="s">
        <v>15</v>
      </c>
      <c r="I32" s="15" t="s">
        <v>16</v>
      </c>
      <c r="J32" s="64" t="s">
        <v>17</v>
      </c>
      <c r="K32" s="64"/>
      <c r="L32" s="16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spans="1:29" customFormat="1" ht="15" customHeight="1" x14ac:dyDescent="0.25">
      <c r="A33" s="4"/>
      <c r="B33" s="11"/>
      <c r="C33" s="62" t="s">
        <v>3</v>
      </c>
      <c r="D33" s="47" t="s">
        <v>1</v>
      </c>
      <c r="E33" s="49" t="s">
        <v>53</v>
      </c>
      <c r="F33" s="23" t="s">
        <v>52</v>
      </c>
      <c r="G33" s="2">
        <v>255</v>
      </c>
      <c r="H33" s="28">
        <v>0</v>
      </c>
      <c r="I33" s="28">
        <v>255</v>
      </c>
      <c r="J33" s="46" t="s">
        <v>37</v>
      </c>
      <c r="K33" s="46"/>
      <c r="L33" s="13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spans="1:29" customFormat="1" ht="15" customHeight="1" x14ac:dyDescent="0.25">
      <c r="A34" s="4"/>
      <c r="B34" s="11"/>
      <c r="C34" s="62"/>
      <c r="D34" s="48"/>
      <c r="E34" s="50"/>
      <c r="F34" s="23" t="s">
        <v>51</v>
      </c>
      <c r="G34" s="24" t="str">
        <f>"0x"&amp;DEC2HEX(G33, 2)</f>
        <v>0xFF</v>
      </c>
      <c r="H34" s="28" t="s">
        <v>33</v>
      </c>
      <c r="I34" s="28" t="s">
        <v>34</v>
      </c>
      <c r="J34" s="46" t="s">
        <v>35</v>
      </c>
      <c r="K34" s="46"/>
      <c r="L34" s="13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 spans="1:29" customFormat="1" ht="15" customHeight="1" x14ac:dyDescent="0.25">
      <c r="A35" s="4"/>
      <c r="B35" s="11"/>
      <c r="C35" s="62"/>
      <c r="D35" s="4"/>
      <c r="E35" s="12"/>
      <c r="F35" s="12"/>
      <c r="G35" s="36"/>
      <c r="H35" s="37"/>
      <c r="I35" s="37"/>
      <c r="J35" s="4"/>
      <c r="K35" s="4"/>
      <c r="L35" s="13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spans="1:29" customFormat="1" ht="15" customHeight="1" x14ac:dyDescent="0.25">
      <c r="A36" s="4"/>
      <c r="B36" s="11"/>
      <c r="C36" s="62"/>
      <c r="D36" s="38" t="s">
        <v>2</v>
      </c>
      <c r="E36" s="58" t="s">
        <v>11</v>
      </c>
      <c r="F36" s="59"/>
      <c r="G36" s="29">
        <f>4.8*G33/256</f>
        <v>4.78125</v>
      </c>
      <c r="H36" s="29" t="s">
        <v>32</v>
      </c>
      <c r="I36" s="29" t="s">
        <v>27</v>
      </c>
      <c r="J36" s="46" t="s">
        <v>36</v>
      </c>
      <c r="K36" s="46"/>
      <c r="L36" s="13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 spans="1:29" customFormat="1" x14ac:dyDescent="0.25">
      <c r="A37" s="4"/>
      <c r="B37" s="11"/>
      <c r="C37" s="4"/>
      <c r="D37" s="4"/>
      <c r="E37" s="12"/>
      <c r="F37" s="12"/>
      <c r="G37" s="12"/>
      <c r="H37" s="12"/>
      <c r="I37" s="12"/>
      <c r="J37" s="4"/>
      <c r="K37" s="4"/>
      <c r="L37" s="13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 spans="1:29" customFormat="1" x14ac:dyDescent="0.25">
      <c r="A38" s="4"/>
      <c r="B38" s="11"/>
      <c r="C38" s="4"/>
      <c r="E38" s="56" t="s">
        <v>13</v>
      </c>
      <c r="F38" s="57"/>
      <c r="G38" s="15" t="s">
        <v>14</v>
      </c>
      <c r="H38" s="15" t="s">
        <v>15</v>
      </c>
      <c r="I38" s="15" t="s">
        <v>16</v>
      </c>
      <c r="J38" s="64" t="s">
        <v>17</v>
      </c>
      <c r="K38" s="64"/>
      <c r="L38" s="13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 spans="1:29" customFormat="1" x14ac:dyDescent="0.25">
      <c r="A39" s="4"/>
      <c r="B39" s="11"/>
      <c r="C39" s="62" t="s">
        <v>4</v>
      </c>
      <c r="D39" s="55" t="s">
        <v>1</v>
      </c>
      <c r="E39" s="49" t="s">
        <v>54</v>
      </c>
      <c r="F39" s="23" t="s">
        <v>52</v>
      </c>
      <c r="G39" s="2">
        <v>33</v>
      </c>
      <c r="H39" s="28">
        <v>5</v>
      </c>
      <c r="I39" s="28">
        <v>58</v>
      </c>
      <c r="J39" s="46" t="s">
        <v>40</v>
      </c>
      <c r="K39" s="46"/>
      <c r="L39" s="13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 spans="1:29" customFormat="1" x14ac:dyDescent="0.25">
      <c r="A40" s="4"/>
      <c r="B40" s="11"/>
      <c r="C40" s="62"/>
      <c r="D40" s="55"/>
      <c r="E40" s="50"/>
      <c r="F40" s="23" t="s">
        <v>51</v>
      </c>
      <c r="G40" s="24" t="str">
        <f>"0x"&amp;DEC2HEX(G39, 2)</f>
        <v>0x21</v>
      </c>
      <c r="H40" s="28" t="s">
        <v>38</v>
      </c>
      <c r="I40" s="28" t="s">
        <v>39</v>
      </c>
      <c r="J40" s="46" t="s">
        <v>35</v>
      </c>
      <c r="K40" s="46"/>
      <c r="L40" s="13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spans="1:29" customFormat="1" ht="15" customHeight="1" x14ac:dyDescent="0.25">
      <c r="A41" s="4"/>
      <c r="B41" s="11"/>
      <c r="C41" s="62"/>
      <c r="D41" s="4"/>
      <c r="E41" s="12"/>
      <c r="F41" s="12"/>
      <c r="G41" s="36"/>
      <c r="H41" s="37"/>
      <c r="I41" s="37"/>
      <c r="J41" s="4"/>
      <c r="K41" s="4"/>
      <c r="L41" s="13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spans="1:29" customFormat="1" ht="15" customHeight="1" x14ac:dyDescent="0.25">
      <c r="A42" s="4"/>
      <c r="B42" s="11"/>
      <c r="C42" s="62"/>
      <c r="D42" s="38" t="s">
        <v>2</v>
      </c>
      <c r="E42" s="58" t="s">
        <v>10</v>
      </c>
      <c r="F42" s="59"/>
      <c r="G42" s="45">
        <f>IF(AND(G39&lt;=19,G39&gt;=5), 0.015*G39+0.045, IF(AND(G39&gt;=20, G39&lt;=58), 0.03*G39-0.24, "error"))</f>
        <v>0.75</v>
      </c>
      <c r="H42" s="29" t="s">
        <v>58</v>
      </c>
      <c r="I42" s="29" t="s">
        <v>59</v>
      </c>
      <c r="J42" s="46" t="s">
        <v>41</v>
      </c>
      <c r="K42" s="46"/>
      <c r="L42" s="13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spans="1:29" customFormat="1" ht="15" customHeight="1" x14ac:dyDescent="0.25">
      <c r="A43" s="4"/>
      <c r="B43" s="11"/>
      <c r="C43" s="4"/>
      <c r="D43" s="4"/>
      <c r="E43" s="12"/>
      <c r="F43" s="12"/>
      <c r="G43" s="12"/>
      <c r="H43" s="12"/>
      <c r="I43" s="12"/>
      <c r="J43" s="4"/>
      <c r="K43" s="4"/>
      <c r="L43" s="13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1:29" customFormat="1" ht="15" customHeight="1" x14ac:dyDescent="0.25">
      <c r="A44" s="4"/>
      <c r="B44" s="11"/>
      <c r="C44" s="4"/>
      <c r="D44" s="4"/>
      <c r="E44" s="12"/>
      <c r="F44" s="12"/>
      <c r="G44" s="12"/>
      <c r="H44" s="12"/>
      <c r="I44" s="12"/>
      <c r="J44" s="4"/>
      <c r="K44" s="4"/>
      <c r="L44" s="13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 spans="1:29" customFormat="1" ht="30" customHeight="1" x14ac:dyDescent="0.25">
      <c r="A45" s="4"/>
      <c r="B45" s="11"/>
      <c r="C45" s="63" t="s">
        <v>21</v>
      </c>
      <c r="D45" s="73"/>
      <c r="E45" s="73"/>
      <c r="F45" s="73"/>
      <c r="G45" s="73"/>
      <c r="H45" s="73"/>
      <c r="I45" s="73"/>
      <c r="J45" s="73"/>
      <c r="K45" s="73"/>
      <c r="L45" s="13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spans="1:29" customFormat="1" x14ac:dyDescent="0.25">
      <c r="A46" s="4"/>
      <c r="B46" s="11"/>
      <c r="C46" s="4"/>
      <c r="D46" s="4"/>
      <c r="E46" s="12"/>
      <c r="F46" s="12"/>
      <c r="G46" s="12"/>
      <c r="H46" s="12"/>
      <c r="I46" s="12"/>
      <c r="J46" s="4"/>
      <c r="K46" s="4"/>
      <c r="L46" s="13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spans="1:29" customFormat="1" x14ac:dyDescent="0.25">
      <c r="A47" s="4"/>
      <c r="B47" s="11"/>
      <c r="C47" s="4"/>
      <c r="E47" s="56" t="s">
        <v>13</v>
      </c>
      <c r="F47" s="57"/>
      <c r="G47" s="15" t="s">
        <v>14</v>
      </c>
      <c r="H47" s="15" t="s">
        <v>15</v>
      </c>
      <c r="I47" s="15" t="s">
        <v>16</v>
      </c>
      <c r="J47" s="64" t="s">
        <v>17</v>
      </c>
      <c r="K47" s="64"/>
      <c r="L47" s="13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spans="1:29" customFormat="1" ht="15" customHeight="1" x14ac:dyDescent="0.35">
      <c r="A48" s="4"/>
      <c r="B48" s="11"/>
      <c r="C48" s="62" t="s">
        <v>42</v>
      </c>
      <c r="D48" s="55" t="s">
        <v>1</v>
      </c>
      <c r="E48" s="58" t="s">
        <v>65</v>
      </c>
      <c r="F48" s="59"/>
      <c r="G48" s="1">
        <v>22</v>
      </c>
      <c r="H48" s="29" t="s">
        <v>47</v>
      </c>
      <c r="I48" s="29" t="s">
        <v>48</v>
      </c>
      <c r="J48" s="46" t="s">
        <v>69</v>
      </c>
      <c r="K48" s="46"/>
      <c r="L48" s="13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spans="1:29" customFormat="1" ht="15" customHeight="1" x14ac:dyDescent="0.35">
      <c r="A49" s="4"/>
      <c r="B49" s="11"/>
      <c r="C49" s="62"/>
      <c r="D49" s="55"/>
      <c r="E49" s="58" t="s">
        <v>5</v>
      </c>
      <c r="F49" s="59"/>
      <c r="G49" s="3">
        <v>3380</v>
      </c>
      <c r="H49" s="60" t="s">
        <v>49</v>
      </c>
      <c r="I49" s="61"/>
      <c r="J49" s="46" t="s">
        <v>71</v>
      </c>
      <c r="K49" s="46"/>
      <c r="L49" s="13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29" customFormat="1" ht="15" customHeight="1" x14ac:dyDescent="0.35">
      <c r="A50" s="4"/>
      <c r="B50" s="11"/>
      <c r="C50" s="62"/>
      <c r="D50" s="55"/>
      <c r="E50" s="58" t="s">
        <v>66</v>
      </c>
      <c r="F50" s="59"/>
      <c r="G50" s="1">
        <v>10</v>
      </c>
      <c r="H50" s="60" t="s">
        <v>55</v>
      </c>
      <c r="I50" s="61"/>
      <c r="J50" s="46" t="s">
        <v>70</v>
      </c>
      <c r="K50" s="46"/>
      <c r="L50" s="13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</row>
    <row r="51" spans="1:29" customFormat="1" ht="15" customHeight="1" x14ac:dyDescent="0.25">
      <c r="A51" s="4"/>
      <c r="B51" s="11"/>
      <c r="C51" s="62"/>
      <c r="D51" s="4"/>
      <c r="E51" s="12"/>
      <c r="F51" s="12"/>
      <c r="G51" s="36"/>
      <c r="H51" s="12"/>
      <c r="I51" s="12"/>
      <c r="J51" s="4"/>
      <c r="K51" s="4"/>
      <c r="L51" s="13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</row>
    <row r="52" spans="1:29" customFormat="1" ht="30" customHeight="1" x14ac:dyDescent="0.25">
      <c r="A52" s="4"/>
      <c r="B52" s="11"/>
      <c r="C52" s="62"/>
      <c r="D52" s="39" t="s">
        <v>6</v>
      </c>
      <c r="E52" s="58" t="s">
        <v>8</v>
      </c>
      <c r="F52" s="59"/>
      <c r="G52" s="1">
        <v>25</v>
      </c>
      <c r="H52" s="29">
        <v>-40</v>
      </c>
      <c r="I52" s="29">
        <v>125</v>
      </c>
      <c r="J52" s="72" t="s">
        <v>57</v>
      </c>
      <c r="K52" s="72"/>
      <c r="L52" s="13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</row>
    <row r="53" spans="1:29" customFormat="1" ht="15" customHeight="1" x14ac:dyDescent="0.25">
      <c r="A53" s="4"/>
      <c r="B53" s="11"/>
      <c r="C53" s="62"/>
      <c r="D53" s="4"/>
      <c r="E53" s="12"/>
      <c r="F53" s="12"/>
      <c r="G53" s="36"/>
      <c r="H53" s="37"/>
      <c r="I53" s="37"/>
      <c r="J53" s="4"/>
      <c r="K53" s="4"/>
      <c r="L53" s="13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spans="1:29" customFormat="1" ht="15" customHeight="1" x14ac:dyDescent="0.25">
      <c r="A54" s="4"/>
      <c r="B54" s="11"/>
      <c r="C54" s="62"/>
      <c r="D54" s="47" t="s">
        <v>2</v>
      </c>
      <c r="E54" s="49" t="s">
        <v>43</v>
      </c>
      <c r="F54" s="23" t="s">
        <v>52</v>
      </c>
      <c r="G54" s="28">
        <f>(256*((G50*1000)*EXP(G49*((1/(G52+273.15))-(1/(25+273.15))))))/((G48*1000)+((G50*1000)*EXP(G49*(1/(G52+273.15)-1/(25+273.15)))))</f>
        <v>80</v>
      </c>
      <c r="H54" s="51" t="s">
        <v>56</v>
      </c>
      <c r="I54" s="52"/>
      <c r="J54" s="46" t="s">
        <v>44</v>
      </c>
      <c r="K54" s="46"/>
      <c r="L54" s="13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</row>
    <row r="55" spans="1:29" customFormat="1" ht="15" customHeight="1" x14ac:dyDescent="0.25">
      <c r="A55" s="4"/>
      <c r="B55" s="11"/>
      <c r="C55" s="62"/>
      <c r="D55" s="48"/>
      <c r="E55" s="50"/>
      <c r="F55" s="23" t="s">
        <v>51</v>
      </c>
      <c r="G55" s="28" t="str">
        <f>"0x"&amp;DEC2HEX(G54, 2)</f>
        <v>0x50</v>
      </c>
      <c r="H55" s="53"/>
      <c r="I55" s="54"/>
      <c r="J55" s="46" t="s">
        <v>35</v>
      </c>
      <c r="K55" s="46"/>
      <c r="L55" s="13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spans="1:29" customFormat="1" x14ac:dyDescent="0.25">
      <c r="A56" s="4"/>
      <c r="B56" s="11"/>
      <c r="C56" s="4"/>
      <c r="D56" s="4"/>
      <c r="E56" s="12"/>
      <c r="F56" s="12"/>
      <c r="G56" s="12"/>
      <c r="H56" s="12"/>
      <c r="I56" s="12"/>
      <c r="J56" s="4"/>
      <c r="K56" s="4"/>
      <c r="L56" s="13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</row>
    <row r="57" spans="1:29" customFormat="1" x14ac:dyDescent="0.25">
      <c r="A57" s="4"/>
      <c r="B57" s="11"/>
      <c r="C57" s="4"/>
      <c r="E57" s="56" t="s">
        <v>13</v>
      </c>
      <c r="F57" s="57"/>
      <c r="G57" s="40" t="s">
        <v>14</v>
      </c>
      <c r="H57" s="40" t="s">
        <v>15</v>
      </c>
      <c r="I57" s="40" t="s">
        <v>16</v>
      </c>
      <c r="J57" s="64" t="s">
        <v>17</v>
      </c>
      <c r="K57" s="64"/>
      <c r="L57" s="13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1:29" customFormat="1" ht="15" customHeight="1" x14ac:dyDescent="0.35">
      <c r="A58" s="4"/>
      <c r="B58" s="11"/>
      <c r="C58" s="62" t="s">
        <v>7</v>
      </c>
      <c r="D58" s="55" t="s">
        <v>1</v>
      </c>
      <c r="E58" s="58" t="s">
        <v>65</v>
      </c>
      <c r="F58" s="59"/>
      <c r="G58" s="1">
        <v>22</v>
      </c>
      <c r="H58" s="29" t="s">
        <v>47</v>
      </c>
      <c r="I58" s="29" t="s">
        <v>48</v>
      </c>
      <c r="J58" s="46" t="s">
        <v>69</v>
      </c>
      <c r="K58" s="46"/>
      <c r="L58" s="13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spans="1:29" customFormat="1" ht="15" customHeight="1" x14ac:dyDescent="0.35">
      <c r="A59" s="4"/>
      <c r="B59" s="11"/>
      <c r="C59" s="62"/>
      <c r="D59" s="55"/>
      <c r="E59" s="58" t="s">
        <v>5</v>
      </c>
      <c r="F59" s="59"/>
      <c r="G59" s="3">
        <v>3380</v>
      </c>
      <c r="H59" s="60" t="s">
        <v>49</v>
      </c>
      <c r="I59" s="61"/>
      <c r="J59" s="46" t="s">
        <v>71</v>
      </c>
      <c r="K59" s="46"/>
      <c r="L59" s="13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spans="1:29" customFormat="1" ht="15" customHeight="1" x14ac:dyDescent="0.35">
      <c r="A60" s="4"/>
      <c r="B60" s="11"/>
      <c r="C60" s="62"/>
      <c r="D60" s="55"/>
      <c r="E60" s="58" t="s">
        <v>66</v>
      </c>
      <c r="F60" s="59"/>
      <c r="G60" s="1">
        <v>10</v>
      </c>
      <c r="H60" s="60" t="s">
        <v>55</v>
      </c>
      <c r="I60" s="61"/>
      <c r="J60" s="46" t="s">
        <v>70</v>
      </c>
      <c r="K60" s="46"/>
      <c r="L60" s="13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spans="1:29" customFormat="1" ht="15" customHeight="1" x14ac:dyDescent="0.25">
      <c r="A61" s="4"/>
      <c r="B61" s="11"/>
      <c r="C61" s="62"/>
      <c r="D61" s="4"/>
      <c r="E61" s="12"/>
      <c r="F61" s="12"/>
      <c r="G61" s="36"/>
      <c r="H61" s="36"/>
      <c r="I61" s="36"/>
      <c r="J61" s="4"/>
      <c r="K61" s="4"/>
      <c r="L61" s="13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1:29" customFormat="1" ht="15" customHeight="1" x14ac:dyDescent="0.25">
      <c r="A62" s="4"/>
      <c r="B62" s="11"/>
      <c r="C62" s="62"/>
      <c r="D62" s="47" t="s">
        <v>6</v>
      </c>
      <c r="E62" s="49" t="s">
        <v>50</v>
      </c>
      <c r="F62" s="23" t="s">
        <v>52</v>
      </c>
      <c r="G62" s="3">
        <v>80</v>
      </c>
      <c r="H62" s="28">
        <v>1</v>
      </c>
      <c r="I62" s="28">
        <v>255</v>
      </c>
      <c r="J62" s="46" t="s">
        <v>45</v>
      </c>
      <c r="K62" s="46"/>
      <c r="L62" s="13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1:29" customFormat="1" ht="15" customHeight="1" x14ac:dyDescent="0.25">
      <c r="A63" s="4"/>
      <c r="B63" s="11"/>
      <c r="C63" s="62"/>
      <c r="D63" s="48"/>
      <c r="E63" s="50"/>
      <c r="F63" s="23" t="s">
        <v>51</v>
      </c>
      <c r="G63" s="28" t="str">
        <f>"0x"&amp;DEC2HEX(G62, 2)</f>
        <v>0x50</v>
      </c>
      <c r="H63" s="28" t="s">
        <v>60</v>
      </c>
      <c r="I63" s="28" t="s">
        <v>34</v>
      </c>
      <c r="J63" s="46" t="s">
        <v>35</v>
      </c>
      <c r="K63" s="46"/>
      <c r="L63" s="13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spans="1:29" customFormat="1" ht="15" customHeight="1" x14ac:dyDescent="0.25">
      <c r="A64" s="4"/>
      <c r="B64" s="11"/>
      <c r="C64" s="62"/>
      <c r="D64" s="4"/>
      <c r="E64" s="12"/>
      <c r="F64" s="12"/>
      <c r="G64" s="36"/>
      <c r="H64" s="37"/>
      <c r="I64" s="37"/>
      <c r="J64" s="4"/>
      <c r="K64" s="4"/>
      <c r="L64" s="13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spans="1:29" customFormat="1" ht="15" customHeight="1" x14ac:dyDescent="0.25">
      <c r="A65" s="4"/>
      <c r="B65" s="11"/>
      <c r="C65" s="62"/>
      <c r="D65" s="38" t="s">
        <v>2</v>
      </c>
      <c r="E65" s="58" t="s">
        <v>9</v>
      </c>
      <c r="F65" s="59"/>
      <c r="G65" s="29">
        <f>(1/((1/(25+273.15))+((LN((((G58*1000)*G62)/(256-G62))/(G60*1000)))/G59)))-273.15</f>
        <v>25</v>
      </c>
      <c r="H65" s="28">
        <v>-40</v>
      </c>
      <c r="I65" s="28">
        <v>125</v>
      </c>
      <c r="J65" s="46" t="s">
        <v>46</v>
      </c>
      <c r="K65" s="46"/>
      <c r="L65" s="13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spans="1:29" customFormat="1" ht="7.5" customHeight="1" thickBot="1" x14ac:dyDescent="0.3">
      <c r="A66" s="4"/>
      <c r="B66" s="41"/>
      <c r="C66" s="42"/>
      <c r="D66" s="42"/>
      <c r="E66" s="43"/>
      <c r="F66" s="43"/>
      <c r="G66" s="43"/>
      <c r="H66" s="43"/>
      <c r="I66" s="43"/>
      <c r="J66" s="42"/>
      <c r="K66" s="42"/>
      <c r="L66" s="4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 spans="1:29" customFormat="1" x14ac:dyDescent="0.25">
      <c r="A67" s="4"/>
      <c r="B67" s="4"/>
      <c r="C67" s="4"/>
      <c r="D67" s="4"/>
      <c r="E67" s="12"/>
      <c r="F67" s="12"/>
      <c r="G67" s="12"/>
      <c r="H67" s="12"/>
      <c r="I67" s="12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 spans="1:29" customFormat="1" x14ac:dyDescent="0.25">
      <c r="A68" s="4"/>
      <c r="B68" s="4"/>
      <c r="C68" s="4"/>
      <c r="D68" s="4"/>
      <c r="E68" s="12"/>
      <c r="F68" s="12"/>
      <c r="G68" s="12"/>
      <c r="H68" s="12"/>
      <c r="I68" s="12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 spans="1:29" customFormat="1" x14ac:dyDescent="0.25">
      <c r="A69" s="4"/>
      <c r="B69" s="4"/>
      <c r="C69" s="4"/>
      <c r="D69" s="4"/>
      <c r="E69" s="12"/>
      <c r="F69" s="12"/>
      <c r="G69" s="12"/>
      <c r="H69" s="12"/>
      <c r="I69" s="12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 spans="1:29" customFormat="1" x14ac:dyDescent="0.25">
      <c r="A70" s="4"/>
      <c r="B70" s="4"/>
      <c r="C70" s="4"/>
      <c r="D70" s="4"/>
      <c r="E70" s="12"/>
      <c r="F70" s="12"/>
      <c r="G70" s="12"/>
      <c r="H70" s="12"/>
      <c r="I70" s="12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spans="1:29" customFormat="1" x14ac:dyDescent="0.25">
      <c r="A71" s="4"/>
      <c r="B71" s="4"/>
      <c r="C71" s="4"/>
      <c r="D71" s="4"/>
      <c r="E71" s="12"/>
      <c r="F71" s="12"/>
      <c r="G71" s="12"/>
      <c r="H71" s="12"/>
      <c r="I71" s="12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spans="1:29" customFormat="1" x14ac:dyDescent="0.25">
      <c r="A72" s="4"/>
      <c r="B72" s="4"/>
      <c r="C72" s="4"/>
      <c r="D72" s="4"/>
      <c r="E72" s="12"/>
      <c r="F72" s="12"/>
      <c r="G72" s="12"/>
      <c r="H72" s="12"/>
      <c r="I72" s="12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spans="1:29" customFormat="1" x14ac:dyDescent="0.25">
      <c r="A73" s="4"/>
      <c r="B73" s="4"/>
      <c r="C73" s="4"/>
      <c r="D73" s="4"/>
      <c r="E73" s="12"/>
      <c r="F73" s="12"/>
      <c r="G73" s="12"/>
      <c r="H73" s="12"/>
      <c r="I73" s="12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 spans="1:29" customFormat="1" x14ac:dyDescent="0.25">
      <c r="A74" s="4"/>
      <c r="B74" s="4"/>
      <c r="C74" s="4"/>
      <c r="D74" s="4"/>
      <c r="E74" s="12"/>
      <c r="F74" s="12"/>
      <c r="G74" s="12"/>
      <c r="H74" s="12"/>
      <c r="I74" s="12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 spans="1:29" customFormat="1" x14ac:dyDescent="0.25">
      <c r="A75" s="4"/>
      <c r="B75" s="4"/>
      <c r="C75" s="4"/>
      <c r="D75" s="4"/>
      <c r="E75" s="12"/>
      <c r="F75" s="12"/>
      <c r="G75" s="12"/>
      <c r="H75" s="12"/>
      <c r="I75" s="12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 spans="1:29" customFormat="1" x14ac:dyDescent="0.25">
      <c r="A76" s="4"/>
      <c r="B76" s="4"/>
      <c r="C76" s="4"/>
      <c r="D76" s="4"/>
      <c r="E76" s="12"/>
      <c r="F76" s="12"/>
      <c r="G76" s="12"/>
      <c r="H76" s="12"/>
      <c r="I76" s="12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 spans="1:29" customFormat="1" x14ac:dyDescent="0.25">
      <c r="A77" s="4"/>
      <c r="B77" s="4"/>
      <c r="C77" s="4"/>
      <c r="D77" s="4"/>
      <c r="E77" s="12"/>
      <c r="F77" s="12"/>
      <c r="G77" s="12"/>
      <c r="H77" s="12"/>
      <c r="I77" s="12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</row>
  </sheetData>
  <sheetProtection algorithmName="SHA-512" hashValue="k5kZAlnf8q9w78IKsl4W8SmZoh1OI3jxWAROzohiy4cmlVQKThrsgowl4DM2QLbvYoceAKKwvkr5d13i6I6T7w==" saltValue="B7kZP6a145yqe9V88vNVpQ==" spinCount="100000" sheet="1" objects="1" scenarios="1"/>
  <mergeCells count="75">
    <mergeCell ref="J52:K52"/>
    <mergeCell ref="J55:K55"/>
    <mergeCell ref="J62:K62"/>
    <mergeCell ref="J65:K65"/>
    <mergeCell ref="C45:K45"/>
    <mergeCell ref="C58:C65"/>
    <mergeCell ref="J49:K49"/>
    <mergeCell ref="J50:K50"/>
    <mergeCell ref="J59:K59"/>
    <mergeCell ref="J60:K60"/>
    <mergeCell ref="J47:K47"/>
    <mergeCell ref="J48:K48"/>
    <mergeCell ref="J57:K57"/>
    <mergeCell ref="J58:K58"/>
    <mergeCell ref="H60:I60"/>
    <mergeCell ref="E65:F65"/>
    <mergeCell ref="H49:I49"/>
    <mergeCell ref="H50:I50"/>
    <mergeCell ref="E48:F48"/>
    <mergeCell ref="J18:K18"/>
    <mergeCell ref="J19:K19"/>
    <mergeCell ref="J20:K20"/>
    <mergeCell ref="J36:K36"/>
    <mergeCell ref="J34:K34"/>
    <mergeCell ref="J40:K40"/>
    <mergeCell ref="E36:F36"/>
    <mergeCell ref="E39:E40"/>
    <mergeCell ref="J42:K42"/>
    <mergeCell ref="E24:F24"/>
    <mergeCell ref="E27:F27"/>
    <mergeCell ref="E25:E26"/>
    <mergeCell ref="E32:F32"/>
    <mergeCell ref="C16:K16"/>
    <mergeCell ref="C19:C27"/>
    <mergeCell ref="D22:D27"/>
    <mergeCell ref="J24:K24"/>
    <mergeCell ref="J27:K27"/>
    <mergeCell ref="E18:F18"/>
    <mergeCell ref="E19:F19"/>
    <mergeCell ref="E20:F20"/>
    <mergeCell ref="E22:E23"/>
    <mergeCell ref="D19:D20"/>
    <mergeCell ref="J22:K23"/>
    <mergeCell ref="J25:K26"/>
    <mergeCell ref="C30:K30"/>
    <mergeCell ref="C33:C36"/>
    <mergeCell ref="J33:K33"/>
    <mergeCell ref="J39:K39"/>
    <mergeCell ref="J32:K32"/>
    <mergeCell ref="J38:K38"/>
    <mergeCell ref="E38:F38"/>
    <mergeCell ref="D33:D34"/>
    <mergeCell ref="D39:D40"/>
    <mergeCell ref="E33:E34"/>
    <mergeCell ref="D48:D50"/>
    <mergeCell ref="C48:C55"/>
    <mergeCell ref="E42:F42"/>
    <mergeCell ref="E49:F49"/>
    <mergeCell ref="E50:F50"/>
    <mergeCell ref="E52:F52"/>
    <mergeCell ref="E47:F47"/>
    <mergeCell ref="E54:E55"/>
    <mergeCell ref="D54:D55"/>
    <mergeCell ref="C39:C42"/>
    <mergeCell ref="J63:K63"/>
    <mergeCell ref="D62:D63"/>
    <mergeCell ref="E62:E63"/>
    <mergeCell ref="H54:I55"/>
    <mergeCell ref="D58:D60"/>
    <mergeCell ref="E57:F57"/>
    <mergeCell ref="E58:F58"/>
    <mergeCell ref="E59:F59"/>
    <mergeCell ref="E60:F60"/>
    <mergeCell ref="H59:I59"/>
    <mergeCell ref="J54:K54"/>
  </mergeCells>
  <conditionalFormatting sqref="G65">
    <cfRule type="expression" dxfId="0" priority="1">
      <formula>OR($G$65&lt;-40, $G$65&gt;125)</formula>
    </cfRule>
  </conditionalFormatting>
  <dataValidations count="7">
    <dataValidation type="decimal" allowBlank="1" showInputMessage="1" showErrorMessage="1" sqref="G19" xr:uid="{803C6BA8-FC6F-4AD1-B52A-9A5491E6307C}">
      <formula1>2.81</formula1>
      <formula2>4.05</formula2>
    </dataValidation>
    <dataValidation type="decimal" allowBlank="1" showInputMessage="1" showErrorMessage="1" sqref="G20" xr:uid="{6BC5FE60-1EFC-42E5-97E9-8A084CE1B8A1}">
      <formula1>3.04</formula1>
      <formula2>4.78</formula2>
    </dataValidation>
    <dataValidation type="whole" allowBlank="1" showInputMessage="1" showErrorMessage="1" sqref="G33" xr:uid="{ECEBC874-EE66-4B2E-A5E0-610793EF0EF8}">
      <formula1>0</formula1>
      <formula2>255</formula2>
    </dataValidation>
    <dataValidation type="whole" allowBlank="1" showInputMessage="1" showErrorMessage="1" sqref="G39" xr:uid="{63F12B65-2791-4E2B-8FD3-8DB33D9B5F53}">
      <formula1>5</formula1>
      <formula2>58</formula2>
    </dataValidation>
    <dataValidation type="decimal" allowBlank="1" showInputMessage="1" showErrorMessage="1" sqref="G48 G58" xr:uid="{6833E6D7-42A6-445C-BD45-4DABB69932C0}">
      <formula1>5</formula1>
      <formula2>33</formula2>
    </dataValidation>
    <dataValidation type="decimal" allowBlank="1" showInputMessage="1" showErrorMessage="1" sqref="G52" xr:uid="{5EF83D65-E3A6-4788-9C26-1F33897F645B}">
      <formula1>-40</formula1>
      <formula2>125</formula2>
    </dataValidation>
    <dataValidation type="whole" allowBlank="1" showInputMessage="1" showErrorMessage="1" sqref="G62" xr:uid="{437CAEEE-BAA3-4AD7-A0F6-372D51C0899C}">
      <formula1>1</formula1>
      <formula2>255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Louis</dc:creator>
  <cp:lastModifiedBy>Eric Bohnes</cp:lastModifiedBy>
  <dcterms:created xsi:type="dcterms:W3CDTF">2021-06-14T08:47:00Z</dcterms:created>
  <dcterms:modified xsi:type="dcterms:W3CDTF">2023-06-07T07:56:34Z</dcterms:modified>
</cp:coreProperties>
</file>